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pivotTables/pivotTable1.xml" ContentType="application/vnd.openxmlformats-officedocument.spreadsheetml.pivotTable+xml"/>
  <Override PartName="/xl/drawings/drawing2.xml" ContentType="application/vnd.openxmlformats-officedocument.drawing+xml"/>
  <Override PartName="/xl/tables/table3.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hidePivotFieldList="1" defaultThemeVersion="166925"/>
  <mc:AlternateContent xmlns:mc="http://schemas.openxmlformats.org/markup-compatibility/2006">
    <mc:Choice Requires="x15">
      <x15ac:absPath xmlns:x15ac="http://schemas.microsoft.com/office/spreadsheetml/2010/11/ac" url="https://worldhealthorg-my.sharepoint.com/personal/mdominguez_who_int/Documents/Desktop/correction elimination tool/CORRECTED versions/"/>
    </mc:Choice>
  </mc:AlternateContent>
  <xr:revisionPtr revIDLastSave="9" documentId="13_ncr:1_{14248710-0589-431A-A4B9-710EDDCDCFA9}" xr6:coauthVersionLast="47" xr6:coauthVersionMax="47" xr10:uidLastSave="{1D6AF47A-BF45-445C-81B0-4E45320D3F5F}"/>
  <bookViews>
    <workbookView xWindow="-110" yWindow="-110" windowWidth="19420" windowHeight="10420" tabRatio="1000" firstSheet="1" activeTab="3" xr2:uid="{CF61CB3A-3BFF-4EEB-8537-E7C073D0A425}"/>
  </bookViews>
  <sheets>
    <sheet name="Information" sheetId="41" r:id="rId1"/>
    <sheet name="─&gt; Data input table" sheetId="1" r:id="rId2"/>
    <sheet name="─&gt; Factor selection" sheetId="31" r:id="rId3"/>
    <sheet name="R.1| Vulnera. index calculation" sheetId="3" r:id="rId4"/>
    <sheet name="R.2| Vulnera. index summary" sheetId="5" r:id="rId5"/>
    <sheet name="R.3| Missing data overview" sheetId="40" r:id="rId6"/>
    <sheet name="R.4| Table PAMIs export " sheetId="39" r:id="rId7"/>
    <sheet name="Names - Do not touch" sheetId="2" state="hidden" r:id="rId8"/>
  </sheets>
  <definedNames>
    <definedName name="_0_uniq_id" localSheetId="0">'Names - Do not touch'!$C$5</definedName>
    <definedName name="_0_uniq_id">'Names - Do not touch'!$C$5</definedName>
    <definedName name="_1_adi_1" localSheetId="0">'Names - Do not touch'!$C$6</definedName>
    <definedName name="_1_adi_1">'Names - Do not touch'!$C$6</definedName>
    <definedName name="_2_adi_2" localSheetId="0">'Names - Do not touch'!$C$7</definedName>
    <definedName name="_2_adi_2">'Names - Do not touch'!$C$7</definedName>
    <definedName name="_3_pop" localSheetId="0">'Names - Do not touch'!$C$8</definedName>
    <definedName name="_3_pop">'Names - Do not touch'!$C$8</definedName>
    <definedName name="_xlnm._FilterDatabase" localSheetId="3" hidden="1">'R.1| Vulnera. index calculation'!$A$1:$L$2</definedName>
    <definedName name="_q01" localSheetId="0">'Names - Do not touch'!$C$9</definedName>
    <definedName name="_q01">'Names - Do not touch'!$C$9</definedName>
    <definedName name="_q02" localSheetId="0">'Names - Do not touch'!$C$10</definedName>
    <definedName name="_q02">'Names - Do not touch'!$C$10</definedName>
    <definedName name="_q03" localSheetId="0">'Names - Do not touch'!$C$11</definedName>
    <definedName name="_q03">'Names - Do not touch'!$C$11</definedName>
    <definedName name="_q04" localSheetId="0">'Names - Do not touch'!$C$12</definedName>
    <definedName name="_q04">'Names - Do not touch'!$C$12</definedName>
    <definedName name="_q05" localSheetId="0">'Names - Do not touch'!$C$13</definedName>
    <definedName name="_q05">'Names - Do not touch'!$C$13</definedName>
    <definedName name="_q06" localSheetId="0">'Names - Do not touch'!$C$14</definedName>
    <definedName name="_q06">'Names - Do not touch'!$C$14</definedName>
    <definedName name="_q07">'Names - Do not touch'!$C$15</definedName>
    <definedName name="_q08" localSheetId="0">'Names - Do not touch'!$C$16</definedName>
    <definedName name="_q08">'Names - Do not touch'!$C$16</definedName>
    <definedName name="_q09" localSheetId="0">'Names - Do not touch'!$C$17</definedName>
    <definedName name="_q09">'Names - Do not touch'!$C$17</definedName>
    <definedName name="_q10" localSheetId="0">'Names - Do not touch'!$C$18</definedName>
    <definedName name="_q10">'Names - Do not touch'!$C$18</definedName>
    <definedName name="_q11" localSheetId="0">'Names - Do not touch'!$C$19</definedName>
    <definedName name="_q11">'Names - Do not touch'!$C$19</definedName>
    <definedName name="_q12" localSheetId="0">'Names - Do not touch'!$C$20</definedName>
    <definedName name="_q12">'Names - Do not touch'!$C$20</definedName>
    <definedName name="_q13" localSheetId="0">'Names - Do not touch'!$C$21</definedName>
    <definedName name="_q13">'Names - Do not touch'!$C$21</definedName>
    <definedName name="_q14" localSheetId="0">'Names - Do not touch'!$C$22</definedName>
    <definedName name="_q14">'Names - Do not touch'!$C$22</definedName>
    <definedName name="_q15" localSheetId="0">'Names - Do not touch'!$C$23</definedName>
    <definedName name="_q15">'Names - Do not touch'!$C$23</definedName>
    <definedName name="_q16" localSheetId="0">'Names - Do not touch'!$C$24</definedName>
    <definedName name="_q16">'Names - Do not touch'!$C$24</definedName>
    <definedName name="_q17" localSheetId="0">'Names - Do not touch'!$C$25</definedName>
    <definedName name="_q17">'Names - Do not touch'!$C$25</definedName>
    <definedName name="_q18" localSheetId="0">'Names - Do not touch'!$C$26</definedName>
    <definedName name="_q18">'Names - Do not touch'!$C$26</definedName>
    <definedName name="ExternalData_1" localSheetId="6" hidden="1">'R.4| Table PAMIs export '!$A$1:$X$2</definedName>
  </definedNames>
  <calcPr calcId="191028"/>
  <pivotCaches>
    <pivotCache cacheId="0" r:id="rId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40" l="1"/>
  <c r="B6" i="40"/>
  <c r="B7" i="40"/>
  <c r="B8" i="40"/>
  <c r="B9" i="40"/>
  <c r="B10" i="40"/>
  <c r="B11" i="40"/>
  <c r="B12" i="40"/>
  <c r="B13" i="40"/>
  <c r="B14" i="40"/>
  <c r="B15" i="40"/>
  <c r="B16" i="40"/>
  <c r="B17" i="40"/>
  <c r="B18" i="40"/>
  <c r="B21" i="40"/>
  <c r="B22" i="40"/>
  <c r="B19" i="40"/>
  <c r="B20" i="40"/>
  <c r="O2" i="3" a="1"/>
  <c r="D2" i="3" a="1"/>
  <c r="F2" i="3" a="1"/>
  <c r="Q2" i="3" a="1"/>
  <c r="L2" i="3" a="1"/>
  <c r="P2" i="3" a="1"/>
  <c r="G2" i="3" a="1"/>
  <c r="A2" i="3" a="1"/>
  <c r="T2" i="3" a="1"/>
  <c r="R2" i="3" a="1"/>
  <c r="S2" i="3" a="1"/>
  <c r="B2" i="3" a="1"/>
  <c r="E2" i="3" a="1"/>
  <c r="K2" i="3" a="1"/>
  <c r="C2" i="3" a="1"/>
  <c r="V2" i="3" a="1"/>
  <c r="U2" i="3" a="1"/>
  <c r="H2" i="3" a="1"/>
  <c r="I2" i="3" a="1"/>
  <c r="N2" i="3" a="1"/>
  <c r="M2" i="3" a="1"/>
  <c r="J2" i="3" a="1"/>
  <c r="K2" i="3" l="1"/>
  <c r="G2" i="3"/>
  <c r="I2" i="3"/>
  <c r="B2" i="3"/>
  <c r="F2" i="3"/>
  <c r="T2" i="3"/>
  <c r="C2" i="3"/>
  <c r="D2" i="3"/>
  <c r="J2" i="3"/>
  <c r="N2" i="3"/>
  <c r="U2" i="3"/>
  <c r="L2" i="3"/>
  <c r="R2" i="3"/>
  <c r="S2" i="3"/>
  <c r="Q2" i="3"/>
  <c r="M2" i="3"/>
  <c r="O2" i="3"/>
  <c r="E2" i="3"/>
  <c r="P2" i="3"/>
  <c r="V2" i="3"/>
  <c r="H2" i="3"/>
  <c r="A2" i="3"/>
  <c r="G22" i="40" l="1"/>
  <c r="F22" i="40"/>
  <c r="E22" i="40"/>
  <c r="G21" i="40"/>
  <c r="F21" i="40"/>
  <c r="E21" i="40"/>
  <c r="G20" i="40"/>
  <c r="F20" i="40"/>
  <c r="E20" i="40"/>
  <c r="G19" i="40"/>
  <c r="F19" i="40"/>
  <c r="E19" i="40"/>
  <c r="G18" i="40"/>
  <c r="E18" i="40"/>
  <c r="F18" i="40"/>
  <c r="G17" i="40"/>
  <c r="F17" i="40"/>
  <c r="E17" i="40"/>
  <c r="G16" i="40"/>
  <c r="F16" i="40"/>
  <c r="E16" i="40"/>
  <c r="G15" i="40"/>
  <c r="E15" i="40"/>
  <c r="F15" i="40"/>
  <c r="G14" i="40"/>
  <c r="F14" i="40"/>
  <c r="E14" i="40"/>
  <c r="G13" i="40"/>
  <c r="F13" i="40"/>
  <c r="E13" i="40"/>
  <c r="G12" i="40"/>
  <c r="F12" i="40"/>
  <c r="E12" i="40"/>
  <c r="G11" i="40"/>
  <c r="F11" i="40"/>
  <c r="E11" i="40"/>
  <c r="G10" i="40"/>
  <c r="F10" i="40"/>
  <c r="E10" i="40"/>
  <c r="G9" i="40"/>
  <c r="F9" i="40"/>
  <c r="E9" i="40"/>
  <c r="G8" i="40"/>
  <c r="F8" i="40"/>
  <c r="E8" i="40"/>
  <c r="G7" i="40"/>
  <c r="E7" i="40"/>
  <c r="F7" i="40"/>
  <c r="G6" i="40"/>
  <c r="F6" i="40"/>
  <c r="E6" i="40"/>
  <c r="G5" i="40"/>
  <c r="F5" i="40"/>
  <c r="E5" i="40"/>
  <c r="W2" i="3"/>
  <c r="X2" i="3"/>
  <c r="H22" i="40" l="1"/>
  <c r="J22" i="40" s="1"/>
  <c r="H21" i="40"/>
  <c r="K21" i="40" s="1"/>
  <c r="H20" i="40"/>
  <c r="H19" i="40"/>
  <c r="H18" i="40"/>
  <c r="H17" i="40"/>
  <c r="H16" i="40"/>
  <c r="H15" i="40"/>
  <c r="H14" i="40"/>
  <c r="H13" i="40"/>
  <c r="H12" i="40"/>
  <c r="H11" i="40"/>
  <c r="H10" i="40"/>
  <c r="H9" i="40"/>
  <c r="H8" i="40"/>
  <c r="H7" i="40"/>
  <c r="H6" i="40"/>
  <c r="H5" i="40"/>
  <c r="M5" i="40" s="1"/>
  <c r="M22" i="40" l="1"/>
  <c r="L22" i="40"/>
  <c r="K22" i="40"/>
  <c r="J21" i="40"/>
  <c r="L21" i="40"/>
  <c r="M21" i="40"/>
  <c r="K20" i="40"/>
  <c r="L20" i="40"/>
  <c r="M20" i="40"/>
  <c r="J20" i="40"/>
  <c r="J15" i="40"/>
  <c r="K15" i="40"/>
  <c r="L15" i="40"/>
  <c r="M15" i="40"/>
  <c r="J11" i="40"/>
  <c r="K11" i="40"/>
  <c r="L11" i="40"/>
  <c r="M11" i="40"/>
  <c r="M16" i="40"/>
  <c r="J16" i="40"/>
  <c r="K16" i="40"/>
  <c r="L16" i="40"/>
  <c r="J9" i="40"/>
  <c r="K9" i="40"/>
  <c r="L9" i="40"/>
  <c r="M9" i="40"/>
  <c r="J12" i="40"/>
  <c r="K12" i="40"/>
  <c r="L12" i="40"/>
  <c r="M12" i="40"/>
  <c r="J17" i="40"/>
  <c r="K17" i="40"/>
  <c r="L17" i="40"/>
  <c r="M17" i="40"/>
  <c r="M8" i="40"/>
  <c r="J8" i="40"/>
  <c r="K8" i="40"/>
  <c r="L8" i="40"/>
  <c r="J13" i="40"/>
  <c r="L13" i="40"/>
  <c r="K13" i="40"/>
  <c r="M13" i="40"/>
  <c r="J6" i="40"/>
  <c r="K6" i="40"/>
  <c r="L6" i="40"/>
  <c r="M6" i="40"/>
  <c r="J18" i="40"/>
  <c r="K18" i="40"/>
  <c r="L18" i="40"/>
  <c r="M18" i="40"/>
  <c r="J10" i="40"/>
  <c r="K10" i="40"/>
  <c r="L10" i="40"/>
  <c r="M10" i="40"/>
  <c r="L14" i="40"/>
  <c r="J14" i="40"/>
  <c r="K14" i="40"/>
  <c r="M14" i="40"/>
  <c r="M7" i="40"/>
  <c r="J7" i="40"/>
  <c r="K7" i="40"/>
  <c r="L7" i="40"/>
  <c r="J19" i="40"/>
  <c r="K19" i="40"/>
  <c r="L19" i="40"/>
  <c r="M19" i="40"/>
  <c r="L5" i="40"/>
  <c r="J5" i="40"/>
  <c r="K5" i="4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CF6AB126-7133-41EA-AFC3-320CFABE89C3}" keepAlive="1" name="Query - working_table" description="Connection to the 'working_table' query in the workbook." type="5" refreshedVersion="8" background="1" saveData="1">
    <dbPr connection="Provider=Microsoft.Mashup.OleDb.1;Data Source=$Workbook$;Location=working_table;Extended Properties=&quot;&quot;" command="SELECT * FROM [working_table]"/>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<sst xmlns="http://schemas.openxmlformats.org/spreadsheetml/2006/main" count="281" uniqueCount="182">
  <si>
    <t>الأداة القائمة على برنامج إكسل لفرقة العمل العالمية لمكافحة الكوليرا، 
لتحديد المناطق ذات أولوية التدخلات المتعددة القطاعات للتخلص من الكوليرا</t>
  </si>
  <si>
    <t>الرابط</t>
  </si>
  <si>
    <t>Identification of priority areas for multisectoral interventions for cholera elimination</t>
  </si>
  <si>
    <r>
      <t xml:space="preserve">تهدف هذه الأداة القائمة على برنامج إكسل لفرقة العمل العالمية لمكافحة الكوليرا إلى إرساء الحساب الآلي </t>
    </r>
    <r>
      <rPr>
        <b/>
        <sz val="14"/>
        <color theme="1"/>
        <rFont val="Simplified Arabic"/>
        <family val="1"/>
      </rPr>
      <t xml:space="preserve">للمؤشرات </t>
    </r>
    <r>
      <rPr>
        <sz val="14"/>
        <color theme="1"/>
        <rFont val="Simplified Arabic"/>
        <family val="1"/>
      </rPr>
      <t>ولمنسب التعرض للكوليرا بهدف</t>
    </r>
    <r>
      <rPr>
        <b/>
        <sz val="14"/>
        <color theme="1"/>
        <rFont val="Simplified Arabic"/>
        <family val="1"/>
      </rPr>
      <t xml:space="preserve"> تحديد المناطق ذات أولوية التدخلات المتعددة القطاعات (المناطق ذات أولوية التدخلات) الرامية إلى ا</t>
    </r>
    <r>
      <rPr>
        <sz val="14"/>
        <color theme="1"/>
        <rFont val="Simplified Arabic"/>
        <family val="1"/>
      </rPr>
      <t xml:space="preserve">لتخلص من الكوليرا، على النحو المبين في وثيقة الإرشادات المبدئية لفرقة العمل العالمية (2023) المتاحة في الرابط التالي: </t>
    </r>
  </si>
  <si>
    <t>User guide PAMI for cholera elimination Excel-based tool</t>
  </si>
  <si>
    <r>
      <t xml:space="preserve">ينبغي أن تُستخدم هذه الأداة بالاقتران مع </t>
    </r>
    <r>
      <rPr>
        <b/>
        <sz val="14"/>
        <color theme="1"/>
        <rFont val="Simplified Arabic"/>
        <family val="1"/>
      </rPr>
      <t>دليل المستخدم:</t>
    </r>
    <r>
      <rPr>
        <sz val="14"/>
        <color theme="1"/>
        <rFont val="Simplified Arabic"/>
        <family val="1"/>
      </rPr>
      <t xml:space="preserve"> </t>
    </r>
  </si>
  <si>
    <t>Data input template</t>
  </si>
  <si>
    <r>
      <t xml:space="preserve">يصاحب هذا الدليل </t>
    </r>
    <r>
      <rPr>
        <b/>
        <sz val="14"/>
        <color theme="1"/>
        <rFont val="Simplified Arabic"/>
        <family val="1"/>
      </rPr>
      <t>نموذج (قالب) لمجموعات البيانات</t>
    </r>
    <r>
      <rPr>
        <sz val="14"/>
        <color theme="1"/>
        <rFont val="Simplified Arabic"/>
        <family val="1"/>
      </rPr>
      <t xml:space="preserve"> لغرض إعداد البيانات قبل استيراد (إدخال) مجموعة البيانات في الأداة القائمة على برنامج إكسل لفرقة العمل العالمية: </t>
    </r>
  </si>
  <si>
    <t>Training dataset</t>
  </si>
  <si>
    <r>
      <rPr>
        <sz val="14"/>
        <color theme="1"/>
        <rFont val="Simplified Arabic"/>
        <family val="1"/>
      </rPr>
      <t>توجد</t>
    </r>
    <r>
      <rPr>
        <b/>
        <sz val="14"/>
        <color theme="1"/>
        <rFont val="Simplified Arabic"/>
        <family val="1"/>
      </rPr>
      <t xml:space="preserve"> مجموعة بيانات تدريبية </t>
    </r>
    <r>
      <rPr>
        <sz val="14"/>
        <color theme="1"/>
        <rFont val="Simplified Arabic"/>
        <family val="1"/>
      </rPr>
      <t xml:space="preserve">لمساعدة المستخدمين على معرفة كيفية التعامل مع الأداة القائمة على برنامج إكسل لفرقة العمل العالمية، متاحة في الرابط: </t>
    </r>
  </si>
  <si>
    <t>gtfccsecretariat@who.int</t>
  </si>
  <si>
    <t>الاتصال:</t>
  </si>
  <si>
    <t>لمحة عامة</t>
  </si>
  <si>
    <r>
      <t xml:space="preserve">تُنظم هذه الأداة مع </t>
    </r>
    <r>
      <rPr>
        <b/>
        <sz val="14"/>
        <color theme="1"/>
        <rFont val="Simplified Arabic"/>
        <family val="1"/>
      </rPr>
      <t xml:space="preserve">ست صحائف </t>
    </r>
    <r>
      <rPr>
        <sz val="14"/>
        <color theme="1"/>
        <rFont val="Simplified Arabic"/>
        <family val="1"/>
      </rPr>
      <t>من اليسار إلى اليمين:</t>
    </r>
  </si>
  <si>
    <r>
      <rPr>
        <b/>
        <sz val="14"/>
        <color theme="1"/>
        <rFont val="Simplified Arabic"/>
        <family val="1"/>
      </rPr>
      <t>Information</t>
    </r>
    <r>
      <rPr>
        <sz val="14"/>
        <color theme="1"/>
        <rFont val="Simplified Arabic"/>
        <family val="1"/>
      </rPr>
      <t xml:space="preserve"> تعرض الأداة والوثائق ذات الصلة.</t>
    </r>
  </si>
  <si>
    <r>
      <rPr>
        <b/>
        <sz val="14"/>
        <color theme="1"/>
        <rFont val="Simplified Arabic"/>
        <family val="1"/>
      </rPr>
      <t>-&gt; Data input table</t>
    </r>
    <r>
      <rPr>
        <sz val="14"/>
        <color theme="1"/>
        <rFont val="Simplified Arabic"/>
        <family val="1"/>
      </rPr>
      <t xml:space="preserve"> تقابل صحيفة استيراد البيانات الخاصة بمجموعة بيانات المدخلات المعدة لغرض التحليل وفقاً لنموذج (قالب) البيانات.</t>
    </r>
  </si>
  <si>
    <r>
      <rPr>
        <b/>
        <sz val="14"/>
        <color theme="1"/>
        <rFont val="Simplified Arabic"/>
        <family val="1"/>
      </rPr>
      <t xml:space="preserve">-&gt; Factor selection </t>
    </r>
    <r>
      <rPr>
        <sz val="14"/>
        <color theme="1"/>
        <rFont val="Simplified Arabic"/>
        <family val="1"/>
      </rPr>
      <t>يسمح للمستخدم باختيار المساهمة وتحديد قيمة كل مؤشر تعرض (عند الاقتضاء) من أجل المنسب.</t>
    </r>
  </si>
  <si>
    <r>
      <rPr>
        <b/>
        <sz val="14"/>
        <rFont val="Simplified Arabic"/>
        <family val="1"/>
      </rPr>
      <t>R.1| Vulnera. index calculation</t>
    </r>
    <r>
      <rPr>
        <sz val="14"/>
        <rFont val="Simplified Arabic"/>
        <family val="1"/>
      </rPr>
      <t xml:space="preserve"> يمثل عمليات الحساب الآلي لعدد من البيانات الناقصة ومنسب التعرض.</t>
    </r>
  </si>
  <si>
    <r>
      <rPr>
        <b/>
        <sz val="14"/>
        <rFont val="Simplified Arabic"/>
        <family val="1"/>
      </rPr>
      <t>R.2| Vulnera. index summary</t>
    </r>
    <r>
      <rPr>
        <sz val="14"/>
        <rFont val="Simplified Arabic"/>
        <family val="1"/>
      </rPr>
      <t xml:space="preserve"> يحتوي على جدول محوري مزود بالمعايير الرئيسية مصنَّفة بحسب قيم منسب التعرض.</t>
    </r>
  </si>
  <si>
    <r>
      <rPr>
        <b/>
        <sz val="14"/>
        <rFont val="Simplified Arabic"/>
        <family val="1"/>
      </rPr>
      <t>R.3| Missing data overview</t>
    </r>
    <r>
      <rPr>
        <sz val="14"/>
        <rFont val="Simplified Arabic"/>
        <family val="1"/>
      </rPr>
      <t xml:space="preserve"> يعرض تواتر (تكرار) القيم الناقصة بحسب عوامل التعرض.</t>
    </r>
  </si>
  <si>
    <r>
      <rPr>
        <b/>
        <sz val="14"/>
        <rFont val="Simplified Arabic"/>
        <family val="1"/>
      </rPr>
      <t>R.4| Table PAMIs export</t>
    </r>
    <r>
      <rPr>
        <sz val="14"/>
        <rFont val="Simplified Arabic"/>
        <family val="1"/>
      </rPr>
      <t xml:space="preserve"> يقابل البيانات الواردة في علامة التبويب </t>
    </r>
    <r>
      <rPr>
        <b/>
        <sz val="14"/>
        <rFont val="Simplified Arabic"/>
        <family val="1"/>
      </rPr>
      <t>R.1| Priority index calculation</t>
    </r>
    <r>
      <rPr>
        <sz val="14"/>
        <rFont val="Simplified Arabic"/>
        <family val="1"/>
      </rPr>
      <t xml:space="preserve"> المتاحة لاستكشاف البيانات (التصنيف/ التصفية) ويمكن تصديرها لغرض المزيد من التحديد والتحليل.</t>
    </r>
  </si>
  <si>
    <t>ملخص التعليمات</t>
  </si>
  <si>
    <t>يُوصى بأن يُستخدم دائماً نموذج (قالب) فارغ لمجموعات بيانات المدخلات، وصفحة فارغة للأداة القائمة على برنامج إكسل لفرقة العمل العالمية، لكل تحليل جديد.</t>
  </si>
  <si>
    <r>
      <t xml:space="preserve">لحساب منسب الأولويات، تُتخذ </t>
    </r>
    <r>
      <rPr>
        <b/>
        <sz val="14"/>
        <color theme="1"/>
        <rFont val="Simplified Arabic"/>
        <family val="1"/>
      </rPr>
      <t xml:space="preserve">الخطوات الرئيسية </t>
    </r>
    <r>
      <rPr>
        <sz val="14"/>
        <color theme="1"/>
        <rFont val="Simplified Arabic"/>
        <family val="1"/>
      </rPr>
      <t>التالية:</t>
    </r>
  </si>
  <si>
    <r>
      <t xml:space="preserve">استيراد (إدخال) مجموعة بيانات المدخلات في علامة التبويب </t>
    </r>
    <r>
      <rPr>
        <b/>
        <sz val="14"/>
        <color theme="1"/>
        <rFont val="Simplified Arabic"/>
        <family val="1"/>
      </rPr>
      <t>-&gt; Data input table</t>
    </r>
    <r>
      <rPr>
        <sz val="14"/>
        <color theme="1"/>
        <rFont val="Simplified Arabic"/>
        <family val="1"/>
      </rPr>
      <t xml:space="preserve"> tab. وينبغي إعداد البيانات باستخدام ملف </t>
    </r>
    <r>
      <rPr>
        <b/>
        <sz val="14"/>
        <color theme="1"/>
        <rFont val="Simplified Arabic"/>
        <family val="1"/>
      </rPr>
      <t>2023-gtfcc-pami-cholera-elimination-input-dataset-template-en.xlsx</t>
    </r>
    <r>
      <rPr>
        <sz val="14"/>
        <color theme="1"/>
        <rFont val="Simplified Arabic"/>
        <family val="1"/>
      </rPr>
      <t xml:space="preserve"> وينبغي أن يتبع هيكل مجموعات البيانات وأسماء المتغيرات، بدقة، التسميات المبينة في دليل المستخدم.</t>
    </r>
  </si>
  <si>
    <r>
      <t xml:space="preserve">تحديث تعريف (تعاريف) المؤشرات القابلة للقياس لكل عامل تعرض بحسب الحاجة في علامة التبويب </t>
    </r>
    <r>
      <rPr>
        <b/>
        <sz val="14"/>
        <color theme="1"/>
        <rFont val="Simplified Arabic"/>
        <family val="1"/>
      </rPr>
      <t>─&gt; Factor selection</t>
    </r>
    <r>
      <rPr>
        <sz val="14"/>
        <color theme="1"/>
        <rFont val="Simplified Arabic"/>
        <family val="1"/>
      </rPr>
      <t>.
اختيار الوزن النسبي (بحسب الانطباق) ومساهمة كل عامل تعرض في حساب منسب التعرض.</t>
    </r>
  </si>
  <si>
    <r>
      <t xml:space="preserve">يُحسب بشكل آلي منسب التعرض لجميع الوحدات الجغرافية التشغيلية المدرجة في الخطة الوطنية، باختيار نطاق إدخال البيانات في علامة التبويب </t>
    </r>
    <r>
      <rPr>
        <b/>
        <sz val="14"/>
        <color theme="1"/>
        <rFont val="Simplified Arabic"/>
        <family val="1"/>
      </rPr>
      <t>R.1| Vulnera. index calculation tab</t>
    </r>
  </si>
  <si>
    <r>
      <t xml:space="preserve">مراجعة النتائج والجدول الموجز، بتجديد (تحديث) السجل بكامله بضغط  </t>
    </r>
    <r>
      <rPr>
        <b/>
        <sz val="14"/>
        <color theme="1"/>
        <rFont val="Simplified Arabic"/>
        <family val="1"/>
      </rPr>
      <t>Ctrl + Alt + F5</t>
    </r>
    <r>
      <rPr>
        <sz val="14"/>
        <color theme="1"/>
        <rFont val="Simplified Arabic"/>
        <family val="1"/>
      </rPr>
      <t xml:space="preserve">. 
التحقق من القيم الناقصة في علامة التبويب  </t>
    </r>
    <r>
      <rPr>
        <b/>
        <sz val="14"/>
        <color theme="1"/>
        <rFont val="Simplified Arabic"/>
        <family val="1"/>
      </rPr>
      <t>R.3| Missing data overview tab</t>
    </r>
    <r>
      <rPr>
        <sz val="14"/>
        <color theme="1"/>
        <rFont val="Simplified Arabic"/>
        <family val="1"/>
      </rPr>
      <t>، واستكمال البيانات المدخلة بحسب الحاجة (انظر الإرشادات ودليل المستخدم للاطلاع على التوصيات الخاصة بإدارة المعلومات الناقصة).</t>
    </r>
  </si>
  <si>
    <t>تصدير المعلومات الخاصة بعامل التعرض وقيم منسب التعرض باستخدام قاعدة البيانات المتاحة في علامة التبويب R.4| Table PAMIs export tab.</t>
  </si>
  <si>
    <r>
      <t xml:space="preserve">ترد تعليمات مفصلة في دليل المستخدم. 
</t>
    </r>
    <r>
      <rPr>
        <sz val="14"/>
        <color theme="1"/>
        <rFont val="Simplified Arabic"/>
        <family val="1"/>
      </rPr>
      <t>يهدف دليل المستخدم إلى تزويد المستخدمين بتوجيهات تدريجية (خطوة بخطوة) لتحديد المناطق ذات أولوية التدخلات للتخلص من الكوليرا، ولاسيما توضيحات بشأن كيفية استخدام الأداة القائمة على برنامج إكسل لفرقة العمل العالمية. 
والجمهور المستهدف بهذه الوثيقة هم أطباء الوبائيات ومحللو البيانات المشاركون في ترصد الكوليرا وتحديد المناطق ذات أولوية التدخلات.</t>
    </r>
  </si>
  <si>
    <t>…</t>
  </si>
  <si>
    <t>List of the
country-specific vulnerability factors</t>
  </si>
  <si>
    <t>Æ</t>
  </si>
  <si>
    <t xml:space="preserve">Update measurable indicator definition </t>
  </si>
  <si>
    <t>Set the indicator relative weigth (if applicable)</t>
  </si>
  <si>
    <t>Select factors for the vulnerability index calculation</t>
  </si>
  <si>
    <t xml:space="preserve"> - Outcome of each measurable indicator is expected to be "Yes"/"No"</t>
  </si>
  <si>
    <t>- Do not modify the variable names</t>
  </si>
  <si>
    <t>- By default, unweighted sum corresponds to weight value of 1
 - Numeric weight can be modified by the user (e.g., 2, 4, …)</t>
  </si>
  <si>
    <r>
      <t xml:space="preserve"> - </t>
    </r>
    <r>
      <rPr>
        <sz val="14"/>
        <rFont val="Calibri"/>
        <family val="2"/>
        <scheme val="minor"/>
      </rPr>
      <t xml:space="preserve">Use the drop menu to select vulnerability factors to be included in the vulnerability index calculation </t>
    </r>
    <r>
      <rPr>
        <sz val="14"/>
        <color theme="1"/>
        <rFont val="Calibri"/>
        <family val="2"/>
        <scheme val="minor"/>
      </rPr>
      <t>(except for "</t>
    </r>
    <r>
      <rPr>
        <b/>
        <sz val="14"/>
        <color theme="1"/>
        <rFont val="Calibri"/>
        <family val="2"/>
        <scheme val="minor"/>
      </rPr>
      <t>Confirmed cholera outbreak(s) over the analysis period</t>
    </r>
    <r>
      <rPr>
        <sz val="14"/>
        <color theme="1"/>
        <rFont val="Calibri"/>
        <family val="2"/>
        <scheme val="minor"/>
      </rPr>
      <t>" already added by default )</t>
    </r>
  </si>
  <si>
    <t>—</t>
  </si>
  <si>
    <t>Vulnerability factors</t>
  </si>
  <si>
    <t>Measurable indicators</t>
  </si>
  <si>
    <t>Variable names</t>
  </si>
  <si>
    <t>Indicator weight</t>
  </si>
  <si>
    <t>Selection of factors in the vulnerability index</t>
  </si>
  <si>
    <t>Confirmed cholera outbreak(s) over the analysis period</t>
  </si>
  <si>
    <t>NCP unit with at least one confirmed cholera outbreak reported over the past five year/analysis period</t>
  </si>
  <si>
    <t>VF_01_chol_otbk</t>
  </si>
  <si>
    <t>Not applicable</t>
  </si>
  <si>
    <t>If "YES",  NCP geo. unit is a PAMI</t>
  </si>
  <si>
    <t>Confirmed cholera imported case(s) in the NCP operational geographic unit considered</t>
  </si>
  <si>
    <t>NCP unit with at least one confirmed cholera case imported (from another country or another NCP operational geographic unit reported during the analysis period)</t>
  </si>
  <si>
    <t>VF_02_chol_import</t>
  </si>
  <si>
    <t>Included in the vulnerability index</t>
  </si>
  <si>
    <t>Cross-border areas adjacent to frequently cholera-affected areas or identified PAMIs in neighbouring country(ies)</t>
  </si>
  <si>
    <t>Cross-border NCP unit adjacent to cross-border areas frequently affected by cholera outbreaks or classified as PAMI in neighbouring countries</t>
  </si>
  <si>
    <t>VF_03_chol_proximity</t>
  </si>
  <si>
    <t>Location along major travel routes with transportation hubs</t>
  </si>
  <si>
    <t>NCP unit located along transportation pathway(s) with transportation hub(s)</t>
  </si>
  <si>
    <t>VF_04_mov_pathw</t>
  </si>
  <si>
    <t>Major population gatherings</t>
  </si>
  <si>
    <t>NCP unit hosting major population gathering(s)</t>
  </si>
  <si>
    <t>VF_05_pop_gathering</t>
  </si>
  <si>
    <t>High population density locations or overcrowded settings</t>
  </si>
  <si>
    <t>NCP unit with high population density or overcrowded settings</t>
  </si>
  <si>
    <t>VF_06_overcrowded_set</t>
  </si>
  <si>
    <t>High-risk populations</t>
  </si>
  <si>
    <t>NCP unit with high-risk population</t>
  </si>
  <si>
    <t>VF_07_high_risk_pop</t>
  </si>
  <si>
    <t>Hard-to-access populations</t>
  </si>
  <si>
    <t>NCP unit with hard-to-access population</t>
  </si>
  <si>
    <t>VF_08_hard_to_acc_risk_pop</t>
  </si>
  <si>
    <t>Population that received oral cholera vaccine (OCV) more than three years ago</t>
  </si>
  <si>
    <t>NCP unit with a population vaccinated more than three years ago (two-doses OCV campaign with a coverage for both round &gt;70%)</t>
  </si>
  <si>
    <t>VF_09_ocv</t>
  </si>
  <si>
    <t>High-risk for extreme climate and weather conditions</t>
  </si>
  <si>
    <t>NCP unit exposed to extreme climate and weather conditions</t>
  </si>
  <si>
    <t>VF_10_climate_event</t>
  </si>
  <si>
    <t>Complex humanitarian emergency</t>
  </si>
  <si>
    <t>NCP unit located in an area under a complex humanitarian emergency</t>
  </si>
  <si>
    <t>VF_11_comp_humanit_emerg</t>
  </si>
  <si>
    <t xml:space="preserve">Unimproved water </t>
  </si>
  <si>
    <t>NCP unit with more than 30% of the population using unimproved water facility type (calculated as sum of % of population with unimproved service level and % of population using surface water) OR more than 15% of the population using surface water</t>
  </si>
  <si>
    <t>VF_12_unimprov_water</t>
  </si>
  <si>
    <t xml:space="preserve">Unimproved sanitation </t>
  </si>
  <si>
    <t>NCP unit with more than 50% of the population using unimproved sanitation facility type (calculated as % of population with unimproved sanitation service level and % of population practicing open defecation) OR more than 30% of the population practicing open defecation</t>
  </si>
  <si>
    <t>VF_13_unimprov_sanitat</t>
  </si>
  <si>
    <t xml:space="preserve">Limited access to hygiene </t>
  </si>
  <si>
    <t>NCP unit with more than 50% of the population with no handwashing facility on premises</t>
  </si>
  <si>
    <t>VF_14_limited_hygien</t>
  </si>
  <si>
    <t>Additionnal country-specifc cholera vulnerability factor (1)</t>
  </si>
  <si>
    <t>To be completed if additionnal cholera country-specific factor are selected: "NCP unit with …"</t>
  </si>
  <si>
    <t>VF_15_add_factor_1</t>
  </si>
  <si>
    <t>Excluded from the vulnerability index</t>
  </si>
  <si>
    <t>Additionnal country-specifc cholera vulnerability factor (2)</t>
  </si>
  <si>
    <t>VF_16_add_factor_2</t>
  </si>
  <si>
    <t>Additionnal country-specifc cholera vulnerability factor (3)</t>
  </si>
  <si>
    <t>VF_17_add_factor_3</t>
  </si>
  <si>
    <t>Additionnal country-specifc cholera vulnerability factor (4)</t>
  </si>
  <si>
    <t>VF_18_add_factor_4</t>
  </si>
  <si>
    <t>unique_id</t>
  </si>
  <si>
    <t>admin_1</t>
  </si>
  <si>
    <t>admin_2</t>
  </si>
  <si>
    <t>pop</t>
  </si>
  <si>
    <t>Number_of_missing_values</t>
  </si>
  <si>
    <r>
      <t xml:space="preserve">To refresh the table, type </t>
    </r>
    <r>
      <rPr>
        <b/>
        <i/>
        <sz val="11"/>
        <color theme="0" tint="-0.499984740745262"/>
        <rFont val="Calibri"/>
        <family val="2"/>
        <scheme val="minor"/>
      </rPr>
      <t>CTRL + ALT + F5</t>
    </r>
    <r>
      <rPr>
        <i/>
        <sz val="11"/>
        <color theme="0" tint="-0.499984740745262"/>
        <rFont val="Calibri"/>
        <family val="2"/>
        <scheme val="minor"/>
      </rPr>
      <t xml:space="preserve"> or open tab Data, then select the drop-down menu “Refresh all” and click on “Refresh all”  </t>
    </r>
  </si>
  <si>
    <t>Vulnerability index values</t>
  </si>
  <si>
    <t>Number of geographic units</t>
  </si>
  <si>
    <t>Cum. number of geographic units</t>
  </si>
  <si>
    <t>Rel. % of the num. of geographic units</t>
  </si>
  <si>
    <t>Cum. % of the num. of geographic units</t>
  </si>
  <si>
    <t>Total population</t>
  </si>
  <si>
    <t>Rel. % of total population</t>
  </si>
  <si>
    <t xml:space="preserve">Cum. % of total population </t>
  </si>
  <si>
    <t>#REF!</t>
  </si>
  <si>
    <t>NA</t>
  </si>
  <si>
    <t>Grand Total</t>
  </si>
  <si>
    <t>Num. of observations</t>
  </si>
  <si>
    <t>Relative percentage</t>
  </si>
  <si>
    <t>Missing values</t>
  </si>
  <si>
    <t>"No"</t>
  </si>
  <si>
    <t>"Yes"</t>
  </si>
  <si>
    <t>Total</t>
  </si>
  <si>
    <t>Do not modify - for more information , check "Name Manager" under "Formulas" menu</t>
  </si>
  <si>
    <t>Vulnerability factor contribution</t>
  </si>
  <si>
    <t>Variables</t>
  </si>
  <si>
    <t>Label_named_var</t>
  </si>
  <si>
    <t>Values_named_var</t>
  </si>
  <si>
    <t>Validation list in "-&gt; Factor selection"
Table: factor contribution</t>
  </si>
  <si>
    <t>Validation list in "-&gt; Factor selection"
Table: factor inclusion in vulnerability index</t>
  </si>
  <si>
    <t>_0_uniq_id</t>
  </si>
  <si>
    <t>data_inputs[@[unique_id]]</t>
  </si>
  <si>
    <t>X</t>
  </si>
  <si>
    <t>_1_adi_1</t>
  </si>
  <si>
    <t>data_inputs[@[admin_1]]</t>
  </si>
  <si>
    <t>.</t>
  </si>
  <si>
    <t>_2_adi_2</t>
  </si>
  <si>
    <t>data_inputs[@[admin_2]]</t>
  </si>
  <si>
    <t>population</t>
  </si>
  <si>
    <t>_3_pop</t>
  </si>
  <si>
    <t>data_inputs[@[population]]</t>
  </si>
  <si>
    <t>_q01</t>
  </si>
  <si>
    <t>data_inputs[@[VF_01_chol_otbk]]</t>
  </si>
  <si>
    <t>_q02</t>
  </si>
  <si>
    <t>data_inputs[@[VF_02_chol_import]]</t>
  </si>
  <si>
    <t>_q03</t>
  </si>
  <si>
    <t>data_inputs[@[VF_03_chol_proximity]]</t>
  </si>
  <si>
    <t>_q04</t>
  </si>
  <si>
    <t>data_inputs[@[VF_04_mov_pathw]]</t>
  </si>
  <si>
    <t>_q05</t>
  </si>
  <si>
    <t>data_inputs[@[VF_05_pop_gathering]]</t>
  </si>
  <si>
    <t>_q06</t>
  </si>
  <si>
    <t>data_inputs[@[VF_06_overcrowded_set]]</t>
  </si>
  <si>
    <t>_q07</t>
  </si>
  <si>
    <t>data_inputs[@[VF_07_high_risk_pop]]</t>
  </si>
  <si>
    <t>_q08</t>
  </si>
  <si>
    <t>data_inputs[@[VF_08_hard_to_acc_risk_pop]]</t>
  </si>
  <si>
    <t>_q09</t>
  </si>
  <si>
    <t>data_inputs[@[VF_09_ocv]]</t>
  </si>
  <si>
    <t>_q10</t>
  </si>
  <si>
    <t>data_inputs[@[VF_10_climate_event]]</t>
  </si>
  <si>
    <t>_q11</t>
  </si>
  <si>
    <t>data_inputs[@[VF_11_comp_humanit_emerg]]</t>
  </si>
  <si>
    <t>_q12</t>
  </si>
  <si>
    <t>data_inputs[@[VF_12_unimprov_water]]</t>
  </si>
  <si>
    <t>_q13</t>
  </si>
  <si>
    <t>data_inputs[@[VF_13_unimprov_sanitat]]</t>
  </si>
  <si>
    <t>_q14</t>
  </si>
  <si>
    <t>data_inputs[@[VF_14_limited_hygien]]</t>
  </si>
  <si>
    <t>_q15</t>
  </si>
  <si>
    <t>data_inputs[@[VF_15_add_factor_1]]</t>
  </si>
  <si>
    <t>_q16</t>
  </si>
  <si>
    <t>data_inputs[@[VF_16_add_factor_2]]</t>
  </si>
  <si>
    <t>_q17</t>
  </si>
  <si>
    <t>data_inputs[@[VF_17_add_factor_3]]</t>
  </si>
  <si>
    <t>_q18</t>
  </si>
  <si>
    <t>data_inputs[@[VF_18_add_factor_4]]</t>
  </si>
  <si>
    <t xml:space="preserve">Paste data here (as values only) </t>
  </si>
  <si>
    <t>Vulnerability_index</t>
  </si>
  <si>
    <t>Summary table of key parameters stratified by vulnerability index values</t>
  </si>
  <si>
    <t>Priority_index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</si>
</sst>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44" x14ac:knownFonts="1">
    <font>
      <sz val="11"/>
      <color theme="1"/>
      <name val="Calibri"/>
      <family val="2"/>
      <scheme val="minor"/>
    </font>
    <font>
      <sz val="11"/>
      <color theme="1"/>
      <name val="Calibri"/>
      <family val="2"/>
      <scheme val="minor"/>
    </font>
    <font>
      <b/>
      <sz val="11"/>
      <color theme="3"/>
      <name val="Calibri"/>
      <family val="2"/>
      <scheme val="minor"/>
    </font>
    <font>
      <b/>
      <sz val="11"/>
      <color theme="1"/>
      <name val="Calibri"/>
      <family val="2"/>
      <scheme val="minor"/>
    </font>
    <font>
      <sz val="8"/>
      <name val="Calibri"/>
      <family val="2"/>
      <scheme val="minor"/>
    </font>
    <font>
      <sz val="12"/>
      <color theme="1"/>
      <name val="Calibri"/>
      <family val="2"/>
      <scheme val="minor"/>
    </font>
    <font>
      <b/>
      <sz val="11"/>
      <color theme="0"/>
      <name val="Calibri"/>
      <family val="2"/>
      <scheme val="minor"/>
    </font>
    <font>
      <b/>
      <sz val="11"/>
      <color rgb="FFFF0000"/>
      <name val="Calibri"/>
      <family val="2"/>
      <scheme val="minor"/>
    </font>
    <font>
      <b/>
      <sz val="14"/>
      <color theme="0"/>
      <name val="Calibri"/>
      <family val="2"/>
      <scheme val="minor"/>
    </font>
    <font>
      <sz val="10"/>
      <name val="Arial"/>
      <family val="2"/>
    </font>
    <font>
      <b/>
      <sz val="11"/>
      <name val="Calibri"/>
      <family val="2"/>
      <scheme val="minor"/>
    </font>
    <font>
      <b/>
      <sz val="14"/>
      <color theme="1"/>
      <name val="Calibri"/>
      <family val="2"/>
      <scheme val="minor"/>
    </font>
    <font>
      <sz val="14"/>
      <color theme="1"/>
      <name val="Calibri"/>
      <family val="2"/>
      <scheme val="minor"/>
    </font>
    <font>
      <sz val="14"/>
      <name val="Calibri"/>
      <family val="2"/>
      <scheme val="minor"/>
    </font>
    <font>
      <u/>
      <sz val="11"/>
      <color theme="10"/>
      <name val="Calibri"/>
      <family val="2"/>
      <scheme val="minor"/>
    </font>
    <font>
      <i/>
      <sz val="11"/>
      <color theme="0" tint="-0.499984740745262"/>
      <name val="Calibri"/>
      <family val="2"/>
      <scheme val="minor"/>
    </font>
    <font>
      <b/>
      <i/>
      <sz val="11"/>
      <color theme="0" tint="-0.499984740745262"/>
      <name val="Calibri"/>
      <family val="2"/>
      <scheme val="minor"/>
    </font>
    <font>
      <sz val="11"/>
      <color theme="0" tint="-0.499984740745262"/>
      <name val="Calibri"/>
      <family val="2"/>
      <scheme val="minor"/>
    </font>
    <font>
      <b/>
      <sz val="18"/>
      <color rgb="FFFFFFFF"/>
      <name val="Calibri"/>
      <family val="2"/>
    </font>
    <font>
      <sz val="18"/>
      <color theme="1"/>
      <name val="Calibri"/>
      <family val="2"/>
      <scheme val="minor"/>
    </font>
    <font>
      <b/>
      <sz val="22"/>
      <color theme="1"/>
      <name val="Calibri"/>
      <family val="2"/>
      <scheme val="minor"/>
    </font>
    <font>
      <b/>
      <sz val="22"/>
      <color theme="1"/>
      <name val="Wingdings 3"/>
      <family val="1"/>
      <charset val="2"/>
    </font>
    <font>
      <sz val="10"/>
      <color theme="1"/>
      <name val="Calibri"/>
      <family val="2"/>
      <scheme val="minor"/>
    </font>
    <font>
      <sz val="12"/>
      <color theme="0"/>
      <name val="Calibri"/>
      <family val="2"/>
      <scheme val="minor"/>
    </font>
    <font>
      <sz val="12"/>
      <color theme="1"/>
      <name val="Calibri"/>
      <family val="2"/>
    </font>
    <font>
      <b/>
      <sz val="14"/>
      <color rgb="FFFFFFFF"/>
      <name val="Calibri"/>
      <family val="2"/>
      <scheme val="minor"/>
    </font>
    <font>
      <u/>
      <sz val="14"/>
      <color theme="10"/>
      <name val="Calibri"/>
      <family val="2"/>
      <scheme val="minor"/>
    </font>
    <font>
      <b/>
      <sz val="15"/>
      <name val="Arial"/>
      <family val="2"/>
    </font>
    <font>
      <sz val="15"/>
      <color theme="1"/>
      <name val="Calibri"/>
      <family val="2"/>
      <scheme val="minor"/>
    </font>
    <font>
      <sz val="15"/>
      <color theme="1"/>
      <name val="Arial"/>
      <family val="2"/>
    </font>
    <font>
      <b/>
      <sz val="15"/>
      <color theme="1"/>
      <name val="Calibri"/>
      <family val="2"/>
      <scheme val="minor"/>
    </font>
    <font>
      <b/>
      <sz val="15"/>
      <color theme="1"/>
      <name val="Arial"/>
      <family val="2"/>
    </font>
    <font>
      <sz val="15"/>
      <name val="Arial"/>
      <family val="2"/>
    </font>
    <font>
      <i/>
      <sz val="15"/>
      <color rgb="FF00B050"/>
      <name val="Arial"/>
      <family val="2"/>
    </font>
    <font>
      <sz val="10"/>
      <color theme="1"/>
      <name val="Calibri"/>
      <family val="2"/>
    </font>
    <font>
      <b/>
      <sz val="14"/>
      <color theme="1"/>
      <name val="Simplified Arabic"/>
      <family val="1"/>
    </font>
    <font>
      <sz val="14"/>
      <color theme="1"/>
      <name val="Simplified Arabic"/>
      <family val="1"/>
    </font>
    <font>
      <sz val="11"/>
      <color theme="1"/>
      <name val="Simplified Arabic"/>
      <family val="1"/>
    </font>
    <font>
      <b/>
      <sz val="14"/>
      <color rgb="FFFF0000"/>
      <name val="Simplified Arabic"/>
      <family val="1"/>
    </font>
    <font>
      <b/>
      <sz val="16"/>
      <color theme="1"/>
      <name val="Simplified Arabic"/>
      <family val="1"/>
    </font>
    <font>
      <sz val="14"/>
      <name val="Simplified Arabic"/>
      <family val="1"/>
    </font>
    <font>
      <b/>
      <sz val="14"/>
      <name val="Simplified Arabic"/>
      <family val="1"/>
    </font>
    <font>
      <b/>
      <u/>
      <sz val="14"/>
      <color theme="10"/>
      <name val="Calibri"/>
      <family val="2"/>
      <scheme val="minor"/>
    </font>
    <font>
      <b/>
      <sz val="20"/>
      <color theme="0"/>
      <name val="Simplified Arabic"/>
      <family val="1"/>
    </font>
  </fonts>
  <fills count="13">
    <fill>
      <patternFill patternType="none"/>
    </fill>
    <fill>
      <patternFill patternType="gray125"/>
    </fill>
    <fill>
      <patternFill patternType="solid">
        <fgColor rgb="FF009999"/>
        <bgColor indexed="64"/>
      </patternFill>
    </fill>
    <fill>
      <patternFill patternType="solid">
        <fgColor theme="0" tint="-4.9989318521683403E-2"/>
        <bgColor indexed="64"/>
      </patternFill>
    </fill>
    <fill>
      <patternFill patternType="solid">
        <fgColor theme="1" tint="0.499984740745262"/>
        <bgColor indexed="64"/>
      </patternFill>
    </fill>
    <fill>
      <patternFill patternType="solid">
        <fgColor theme="7" tint="0.79998168889431442"/>
        <bgColor indexed="64"/>
      </patternFill>
    </fill>
    <fill>
      <patternFill patternType="solid">
        <fgColor rgb="FFFFCC66"/>
        <bgColor indexed="64"/>
      </patternFill>
    </fill>
    <fill>
      <patternFill patternType="solid">
        <fgColor rgb="FF83D9D7"/>
        <bgColor indexed="64"/>
      </patternFill>
    </fill>
    <fill>
      <patternFill patternType="solid">
        <fgColor theme="8" tint="0.79998168889431442"/>
        <bgColor indexed="65"/>
      </patternFill>
    </fill>
    <fill>
      <patternFill patternType="solid">
        <fgColor theme="0" tint="-0.14999847407452621"/>
        <bgColor indexed="64"/>
      </patternFill>
    </fill>
    <fill>
      <patternFill patternType="solid">
        <fgColor rgb="FFFBD99A"/>
        <bgColor indexed="64"/>
      </patternFill>
    </fill>
    <fill>
      <patternFill patternType="solid">
        <fgColor theme="3" tint="0.59999389629810485"/>
        <bgColor indexed="64"/>
      </patternFill>
    </fill>
    <fill>
      <patternFill patternType="solid">
        <fgColor rgb="FFFFF2CC"/>
        <bgColor indexed="64"/>
      </patternFill>
    </fill>
  </fills>
  <borders count="27">
    <border>
      <left/>
      <right/>
      <top/>
      <bottom/>
      <diagonal/>
    </border>
    <border>
      <left/>
      <right/>
      <top/>
      <bottom style="medium">
        <color theme="4" tint="0.39997558519241921"/>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right/>
      <top style="thin">
        <color theme="0"/>
      </top>
      <bottom style="thin">
        <color theme="0"/>
      </bottom>
      <diagonal/>
    </border>
    <border>
      <left/>
      <right style="thin">
        <color theme="0"/>
      </right>
      <top/>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left>
      <right/>
      <top/>
      <bottom style="thin">
        <color theme="0"/>
      </bottom>
      <diagonal/>
    </border>
    <border>
      <left style="thin">
        <color theme="0"/>
      </left>
      <right/>
      <top style="thin">
        <color theme="0"/>
      </top>
      <bottom/>
      <diagonal/>
    </border>
    <border>
      <left style="thin">
        <color theme="0"/>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4.9989318521683403E-2"/>
      </left>
      <right style="thin">
        <color theme="0" tint="-4.9989318521683403E-2"/>
      </right>
      <top style="thin">
        <color theme="0" tint="-4.9989318521683403E-2"/>
      </top>
      <bottom/>
      <diagonal/>
    </border>
    <border>
      <left style="thin">
        <color theme="0" tint="-0.34998626667073579"/>
      </left>
      <right style="thin">
        <color theme="0" tint="-0.34998626667073579"/>
      </right>
      <top style="thin">
        <color theme="0" tint="-0.34998626667073579"/>
      </top>
      <bottom/>
      <diagonal/>
    </border>
    <border>
      <left style="thin">
        <color theme="0"/>
      </left>
      <right/>
      <top style="thin">
        <color theme="0" tint="-0.14996795556505021"/>
      </top>
      <bottom style="thin">
        <color theme="0" tint="-0.14996795556505021"/>
      </bottom>
      <diagonal/>
    </border>
    <border>
      <left/>
      <right style="thin">
        <color theme="0"/>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top style="thin">
        <color theme="0" tint="-0.24994659260841701"/>
      </top>
      <bottom style="thin">
        <color theme="0" tint="-0.24994659260841701"/>
      </bottom>
      <diagonal/>
    </border>
    <border>
      <left/>
      <right/>
      <top style="thin">
        <color theme="0" tint="-0.24994659260841701"/>
      </top>
      <bottom style="medium">
        <color theme="1"/>
      </bottom>
      <diagonal/>
    </border>
    <border>
      <left/>
      <right/>
      <top style="thin">
        <color theme="0" tint="-0.24994659260841701"/>
      </top>
      <bottom/>
      <diagonal/>
    </border>
    <border>
      <left/>
      <right style="thin">
        <color theme="0"/>
      </right>
      <top style="thin">
        <color theme="0" tint="-0.24994659260841701"/>
      </top>
      <bottom style="thin">
        <color theme="0" tint="-0.24994659260841701"/>
      </bottom>
      <diagonal/>
    </border>
    <border>
      <left/>
      <right/>
      <top/>
      <bottom style="thin">
        <color indexed="64"/>
      </bottom>
      <diagonal/>
    </border>
    <border>
      <left style="thin">
        <color theme="0"/>
      </left>
      <right style="thin">
        <color theme="0"/>
      </right>
      <top style="thin">
        <color theme="0" tint="-0.14996795556505021"/>
      </top>
      <bottom style="thin">
        <color theme="0" tint="-0.14996795556505021"/>
      </bottom>
      <diagonal/>
    </border>
    <border>
      <left style="thin">
        <color theme="0"/>
      </left>
      <right style="thin">
        <color theme="0"/>
      </right>
      <top/>
      <bottom/>
      <diagonal/>
    </border>
  </borders>
  <cellStyleXfs count="6">
    <xf numFmtId="0" fontId="0" fillId="0" borderId="0"/>
    <xf numFmtId="0" fontId="2" fillId="0" borderId="1" applyNumberFormat="0" applyFill="0" applyAlignment="0" applyProtection="0"/>
    <xf numFmtId="0" fontId="9" fillId="0" borderId="0"/>
    <xf numFmtId="0" fontId="1" fillId="8" borderId="0" applyNumberFormat="0" applyBorder="0" applyAlignment="0" applyProtection="0"/>
    <xf numFmtId="0" fontId="14" fillId="0" borderId="0" applyNumberFormat="0" applyFill="0" applyBorder="0" applyAlignment="0" applyProtection="0"/>
    <xf numFmtId="9" fontId="1" fillId="0" borderId="0" applyFont="0" applyFill="0" applyBorder="0" applyAlignment="0" applyProtection="0"/>
  </cellStyleXfs>
  <cellXfs count="182">
    <xf numFmtId="0" fontId="0" fillId="0" borderId="0" xfId="0"/>
    <xf numFmtId="0" fontId="5" fillId="0" borderId="2" xfId="0" applyFont="1" applyBorder="1" applyAlignment="1">
      <alignment wrapText="1"/>
    </xf>
    <xf numFmtId="0" fontId="5" fillId="0" borderId="4" xfId="0" applyFont="1" applyBorder="1" applyAlignment="1">
      <alignment wrapText="1"/>
    </xf>
    <xf numFmtId="0" fontId="5" fillId="0" borderId="5" xfId="0" applyFont="1" applyBorder="1" applyAlignment="1">
      <alignment wrapText="1"/>
    </xf>
    <xf numFmtId="0" fontId="0" fillId="0" borderId="2" xfId="0" applyBorder="1"/>
    <xf numFmtId="0" fontId="0" fillId="0" borderId="5" xfId="0" applyBorder="1"/>
    <xf numFmtId="0" fontId="0" fillId="0" borderId="3" xfId="0" applyBorder="1"/>
    <xf numFmtId="0" fontId="0" fillId="0" borderId="7" xfId="0" applyBorder="1"/>
    <xf numFmtId="0" fontId="0" fillId="0" borderId="4" xfId="0" applyBorder="1"/>
    <xf numFmtId="0" fontId="0" fillId="0" borderId="11" xfId="0" applyBorder="1"/>
    <xf numFmtId="0" fontId="0" fillId="0" borderId="6" xfId="0" applyBorder="1"/>
    <xf numFmtId="0" fontId="0" fillId="0" borderId="12" xfId="0" applyBorder="1"/>
    <xf numFmtId="0" fontId="0" fillId="0" borderId="2" xfId="0" applyBorder="1" applyProtection="1">
      <protection locked="0"/>
    </xf>
    <xf numFmtId="0" fontId="0" fillId="0" borderId="5" xfId="0" applyBorder="1" applyProtection="1">
      <protection locked="0"/>
    </xf>
    <xf numFmtId="0" fontId="0" fillId="0" borderId="0" xfId="0" applyProtection="1">
      <protection locked="0"/>
    </xf>
    <xf numFmtId="0" fontId="12" fillId="0" borderId="2" xfId="0" applyFont="1" applyBorder="1"/>
    <xf numFmtId="0" fontId="3" fillId="3" borderId="10" xfId="0" applyFont="1" applyFill="1" applyBorder="1"/>
    <xf numFmtId="0" fontId="0" fillId="0" borderId="0" xfId="0" applyAlignment="1" applyProtection="1">
      <alignment horizontal="right"/>
      <protection locked="0"/>
    </xf>
    <xf numFmtId="0" fontId="0" fillId="0" borderId="0" xfId="0" applyAlignment="1" applyProtection="1">
      <alignment horizontal="center"/>
      <protection locked="0"/>
    </xf>
    <xf numFmtId="0" fontId="7" fillId="0" borderId="5" xfId="0" applyFont="1" applyBorder="1" applyAlignment="1">
      <alignment horizontal="center"/>
    </xf>
    <xf numFmtId="0" fontId="3" fillId="3" borderId="0" xfId="0" applyFont="1" applyFill="1"/>
    <xf numFmtId="0" fontId="0" fillId="0" borderId="10" xfId="0" applyBorder="1"/>
    <xf numFmtId="0" fontId="6" fillId="4" borderId="7" xfId="1" applyFont="1" applyFill="1" applyBorder="1" applyAlignment="1">
      <alignment horizontal="center" vertical="center" wrapText="1"/>
    </xf>
    <xf numFmtId="0" fontId="0" fillId="0" borderId="2" xfId="0" applyBorder="1" applyAlignment="1">
      <alignment vertical="center" wrapText="1"/>
    </xf>
    <xf numFmtId="0" fontId="0" fillId="0" borderId="2" xfId="0" applyBorder="1" applyAlignment="1">
      <alignment vertical="center"/>
    </xf>
    <xf numFmtId="1" fontId="22" fillId="0" borderId="14" xfId="0" applyNumberFormat="1" applyFont="1" applyBorder="1" applyAlignment="1">
      <alignment horizontal="center"/>
    </xf>
    <xf numFmtId="0" fontId="5" fillId="0" borderId="16" xfId="0" applyFont="1" applyBorder="1" applyAlignment="1">
      <alignment horizontal="center" vertical="center" textRotation="45"/>
    </xf>
    <xf numFmtId="0" fontId="5" fillId="11" borderId="16" xfId="3" applyFont="1" applyFill="1" applyBorder="1" applyAlignment="1">
      <alignment horizontal="center" vertical="center" textRotation="45"/>
    </xf>
    <xf numFmtId="0" fontId="5" fillId="5" borderId="16" xfId="3" applyFont="1" applyFill="1" applyBorder="1" applyAlignment="1">
      <alignment horizontal="center" vertical="center" textRotation="45"/>
    </xf>
    <xf numFmtId="0" fontId="23" fillId="2" borderId="16" xfId="0" applyFont="1" applyFill="1" applyBorder="1" applyAlignment="1">
      <alignment horizontal="center" vertical="center" textRotation="45"/>
    </xf>
    <xf numFmtId="0" fontId="22" fillId="0" borderId="14" xfId="0" applyFont="1" applyBorder="1" applyAlignment="1">
      <alignment horizontal="right" indent="1"/>
    </xf>
    <xf numFmtId="0" fontId="0" fillId="0" borderId="20" xfId="0"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164" fontId="0" fillId="0" borderId="20" xfId="5" applyNumberFormat="1" applyFont="1" applyBorder="1" applyAlignment="1">
      <alignment horizontal="center" vertical="center" wrapText="1"/>
    </xf>
    <xf numFmtId="0" fontId="0" fillId="0" borderId="2" xfId="0" applyBorder="1" applyAlignment="1">
      <alignment horizontal="center" vertical="center"/>
    </xf>
    <xf numFmtId="0" fontId="10" fillId="12" borderId="2" xfId="0" applyFont="1" applyFill="1" applyBorder="1" applyAlignment="1">
      <alignment horizontal="center" vertical="center"/>
    </xf>
    <xf numFmtId="164" fontId="0" fillId="0" borderId="21" xfId="5" applyNumberFormat="1" applyFont="1" applyBorder="1" applyAlignment="1">
      <alignment horizontal="center" vertical="center" wrapText="1"/>
    </xf>
    <xf numFmtId="0" fontId="0" fillId="0" borderId="22" xfId="0" applyBorder="1" applyAlignment="1">
      <alignment horizontal="center" vertical="center" wrapText="1"/>
    </xf>
    <xf numFmtId="0" fontId="0" fillId="0" borderId="21" xfId="0" applyBorder="1" applyAlignment="1">
      <alignment horizontal="center" vertical="center" wrapText="1"/>
    </xf>
    <xf numFmtId="164" fontId="3" fillId="0" borderId="20" xfId="5" applyNumberFormat="1" applyFont="1" applyBorder="1" applyAlignment="1">
      <alignment horizontal="center" vertical="center" wrapText="1"/>
    </xf>
    <xf numFmtId="164" fontId="3" fillId="0" borderId="21" xfId="5" applyNumberFormat="1" applyFont="1" applyBorder="1" applyAlignment="1">
      <alignment horizontal="center" vertical="center" wrapText="1"/>
    </xf>
    <xf numFmtId="3" fontId="0" fillId="0" borderId="0" xfId="0" applyNumberFormat="1"/>
    <xf numFmtId="164" fontId="3" fillId="0" borderId="0" xfId="0" applyNumberFormat="1" applyFont="1"/>
    <xf numFmtId="0" fontId="25" fillId="2" borderId="2" xfId="0" applyFont="1" applyFill="1" applyBorder="1" applyAlignment="1">
      <alignment horizontal="center" vertical="center" wrapText="1"/>
    </xf>
    <xf numFmtId="0" fontId="12" fillId="0" borderId="2" xfId="0" applyFont="1" applyBorder="1" applyAlignment="1">
      <alignment horizontal="center" vertical="center"/>
    </xf>
    <xf numFmtId="0" fontId="3" fillId="0" borderId="20" xfId="0" applyFont="1" applyBorder="1" applyAlignment="1">
      <alignment horizontal="left" vertical="center" wrapText="1"/>
    </xf>
    <xf numFmtId="0" fontId="3" fillId="0" borderId="21" xfId="0" applyFont="1" applyBorder="1"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1" fontId="0" fillId="0" borderId="24" xfId="0" applyNumberFormat="1" applyBorder="1" applyAlignment="1">
      <alignment horizontal="left"/>
    </xf>
    <xf numFmtId="164" fontId="0" fillId="0" borderId="24" xfId="0" applyNumberFormat="1" applyBorder="1"/>
    <xf numFmtId="10" fontId="0" fillId="0" borderId="24" xfId="0" applyNumberFormat="1" applyBorder="1"/>
    <xf numFmtId="3" fontId="0" fillId="0" borderId="24" xfId="0" applyNumberFormat="1" applyBorder="1"/>
    <xf numFmtId="0" fontId="0" fillId="0" borderId="0" xfId="0" pivotButton="1" applyAlignment="1">
      <alignment horizontal="center" vertical="center" wrapText="1"/>
    </xf>
    <xf numFmtId="0" fontId="3" fillId="0" borderId="20" xfId="0" applyFont="1" applyBorder="1" applyAlignment="1">
      <alignment horizontal="right" vertical="center" wrapText="1" indent="1"/>
    </xf>
    <xf numFmtId="0" fontId="3" fillId="0" borderId="22" xfId="0" applyFont="1" applyBorder="1" applyAlignment="1">
      <alignment horizontal="right" vertical="center" wrapText="1" indent="1"/>
    </xf>
    <xf numFmtId="0" fontId="3" fillId="0" borderId="21" xfId="0" applyFont="1" applyBorder="1" applyAlignment="1">
      <alignment horizontal="right" vertical="center" wrapText="1" indent="1"/>
    </xf>
    <xf numFmtId="164" fontId="0" fillId="0" borderId="0" xfId="0" applyNumberFormat="1"/>
    <xf numFmtId="0" fontId="0" fillId="0" borderId="14" xfId="0" applyBorder="1"/>
    <xf numFmtId="0" fontId="34" fillId="0" borderId="14" xfId="0" applyFont="1" applyBorder="1" applyAlignment="1">
      <alignment horizontal="center"/>
    </xf>
    <xf numFmtId="1" fontId="3" fillId="0" borderId="0" xfId="0" applyNumberFormat="1" applyFont="1" applyAlignment="1">
      <alignment horizontal="left"/>
    </xf>
    <xf numFmtId="0" fontId="3" fillId="9" borderId="0" xfId="0" applyFont="1" applyFill="1"/>
    <xf numFmtId="0" fontId="5" fillId="0" borderId="2" xfId="0" applyFont="1" applyBorder="1" applyAlignment="1" applyProtection="1">
      <alignment horizontal="center" vertical="center"/>
      <protection locked="0"/>
    </xf>
    <xf numFmtId="0" fontId="5" fillId="0" borderId="2" xfId="0" applyFont="1" applyBorder="1" applyProtection="1">
      <protection locked="0"/>
    </xf>
    <xf numFmtId="0" fontId="24" fillId="0" borderId="2" xfId="0" applyFont="1" applyBorder="1" applyProtection="1">
      <protection locked="0"/>
    </xf>
    <xf numFmtId="0" fontId="5" fillId="0" borderId="2" xfId="0" applyFont="1" applyBorder="1" applyAlignment="1" applyProtection="1">
      <alignment horizontal="left"/>
      <protection locked="0"/>
    </xf>
    <xf numFmtId="0" fontId="28" fillId="0" borderId="8" xfId="0" applyFont="1" applyBorder="1" applyAlignment="1" applyProtection="1">
      <alignment horizontal="left" vertical="center" indent="1"/>
      <protection locked="0"/>
    </xf>
    <xf numFmtId="0" fontId="28" fillId="0" borderId="8" xfId="0" applyFont="1" applyBorder="1" applyAlignment="1" applyProtection="1">
      <alignment horizontal="left" vertical="center"/>
      <protection locked="0"/>
    </xf>
    <xf numFmtId="0" fontId="28" fillId="0" borderId="5" xfId="0" applyFont="1" applyBorder="1" applyAlignment="1" applyProtection="1">
      <alignment horizontal="center" vertical="center"/>
      <protection locked="0"/>
    </xf>
    <xf numFmtId="0" fontId="27" fillId="0" borderId="20" xfId="0" applyFont="1" applyBorder="1" applyAlignment="1" applyProtection="1">
      <alignment horizontal="left" vertical="center" wrapText="1" indent="1"/>
      <protection locked="0"/>
    </xf>
    <xf numFmtId="0" fontId="29" fillId="0" borderId="20" xfId="0" applyFont="1" applyBorder="1" applyAlignment="1" applyProtection="1">
      <alignment horizontal="left" vertical="center" wrapText="1" indent="1"/>
      <protection locked="0"/>
    </xf>
    <xf numFmtId="0" fontId="31" fillId="3" borderId="2" xfId="0" applyFont="1" applyFill="1" applyBorder="1" applyAlignment="1" applyProtection="1">
      <alignment horizontal="center" vertical="center" wrapText="1"/>
      <protection locked="0"/>
    </xf>
    <xf numFmtId="0" fontId="29" fillId="9" borderId="0" xfId="0" applyFont="1" applyFill="1" applyAlignment="1" applyProtection="1">
      <alignment horizontal="center" vertical="center" wrapText="1"/>
      <protection locked="0"/>
    </xf>
    <xf numFmtId="0" fontId="33" fillId="0" borderId="20" xfId="0" applyFont="1" applyBorder="1" applyAlignment="1" applyProtection="1">
      <alignment horizontal="left" vertical="center" wrapText="1" indent="1"/>
      <protection locked="0"/>
    </xf>
    <xf numFmtId="0" fontId="22" fillId="0" borderId="14" xfId="0" applyFont="1" applyBorder="1" applyProtection="1">
      <protection locked="0"/>
    </xf>
    <xf numFmtId="0" fontId="22" fillId="0" borderId="14" xfId="0" applyFont="1" applyBorder="1" applyAlignment="1" applyProtection="1">
      <alignment horizontal="center"/>
      <protection locked="0"/>
    </xf>
    <xf numFmtId="0" fontId="22" fillId="0" borderId="14" xfId="0" applyFont="1" applyBorder="1" applyAlignment="1" applyProtection="1">
      <alignment horizontal="right" indent="1"/>
      <protection locked="0"/>
    </xf>
    <xf numFmtId="1" fontId="22" fillId="0" borderId="14" xfId="0" applyNumberFormat="1" applyFont="1" applyBorder="1" applyAlignment="1" applyProtection="1">
      <alignment horizontal="center"/>
      <protection locked="0"/>
    </xf>
    <xf numFmtId="0" fontId="5" fillId="11" borderId="16" xfId="3" applyFont="1" applyFill="1" applyBorder="1" applyAlignment="1" applyProtection="1">
      <alignment horizontal="center" vertical="center" textRotation="45"/>
    </xf>
    <xf numFmtId="0" fontId="5" fillId="5" borderId="16" xfId="3" applyFont="1" applyFill="1" applyBorder="1" applyAlignment="1" applyProtection="1">
      <alignment horizontal="center" vertical="center" textRotation="45"/>
    </xf>
    <xf numFmtId="0" fontId="20" fillId="10" borderId="4" xfId="0" applyFont="1" applyFill="1" applyBorder="1" applyAlignment="1">
      <alignment horizontal="center" vertical="center" wrapText="1"/>
    </xf>
    <xf numFmtId="0" fontId="21" fillId="0" borderId="2" xfId="0" applyFont="1" applyBorder="1" applyAlignment="1">
      <alignment horizontal="center" vertical="center"/>
    </xf>
    <xf numFmtId="0" fontId="20" fillId="10" borderId="5" xfId="0" applyFont="1" applyFill="1" applyBorder="1" applyAlignment="1">
      <alignment horizontal="center" vertical="center" wrapText="1"/>
    </xf>
    <xf numFmtId="0" fontId="12" fillId="3" borderId="4" xfId="0" applyFont="1" applyFill="1" applyBorder="1" applyAlignment="1">
      <alignment horizontal="left" vertical="top" wrapText="1" indent="1"/>
    </xf>
    <xf numFmtId="0" fontId="12" fillId="0" borderId="2" xfId="0" applyFont="1" applyBorder="1" applyAlignment="1">
      <alignment horizontal="left" vertical="top" wrapText="1"/>
    </xf>
    <xf numFmtId="0" fontId="12" fillId="3" borderId="4" xfId="0" quotePrefix="1" applyFont="1" applyFill="1" applyBorder="1" applyAlignment="1">
      <alignment horizontal="left" vertical="top" wrapText="1" indent="1"/>
    </xf>
    <xf numFmtId="0" fontId="12" fillId="3" borderId="8" xfId="0" quotePrefix="1" applyFont="1" applyFill="1" applyBorder="1" applyAlignment="1">
      <alignment horizontal="left" vertical="top" wrapText="1" indent="1"/>
    </xf>
    <xf numFmtId="0" fontId="12" fillId="0" borderId="2" xfId="0" applyFont="1" applyBorder="1" applyAlignment="1">
      <alignment horizontal="left"/>
    </xf>
    <xf numFmtId="0" fontId="12" fillId="0" borderId="4" xfId="0" applyFont="1" applyBorder="1" applyAlignment="1">
      <alignment horizontal="left"/>
    </xf>
    <xf numFmtId="0" fontId="18" fillId="2" borderId="15" xfId="0" applyFont="1" applyFill="1" applyBorder="1" applyAlignment="1">
      <alignment horizontal="center" vertical="center" wrapText="1"/>
    </xf>
    <xf numFmtId="0" fontId="19" fillId="0" borderId="2" xfId="0" applyFont="1" applyBorder="1" applyAlignment="1">
      <alignment horizontal="center"/>
    </xf>
    <xf numFmtId="0" fontId="12" fillId="0" borderId="7" xfId="0" applyFont="1" applyBorder="1" applyAlignment="1">
      <alignment horizontal="left"/>
    </xf>
    <xf numFmtId="0" fontId="12" fillId="0" borderId="7" xfId="0" applyFont="1" applyBorder="1"/>
    <xf numFmtId="0" fontId="27" fillId="11" borderId="20" xfId="0" applyFont="1" applyFill="1" applyBorder="1" applyAlignment="1">
      <alignment horizontal="left" vertical="center" wrapText="1" indent="1"/>
    </xf>
    <xf numFmtId="0" fontId="28" fillId="0" borderId="8" xfId="0" applyFont="1" applyBorder="1" applyAlignment="1">
      <alignment horizontal="left" vertical="center" indent="1"/>
    </xf>
    <xf numFmtId="0" fontId="29" fillId="11" borderId="20" xfId="0" applyFont="1" applyFill="1" applyBorder="1" applyAlignment="1">
      <alignment horizontal="left" vertical="center" wrapText="1" indent="1"/>
    </xf>
    <xf numFmtId="0" fontId="28" fillId="0" borderId="8" xfId="0" applyFont="1" applyBorder="1" applyAlignment="1">
      <alignment horizontal="left" vertical="center"/>
    </xf>
    <xf numFmtId="0" fontId="28" fillId="11" borderId="2" xfId="0" applyFont="1" applyFill="1" applyBorder="1" applyAlignment="1">
      <alignment horizontal="center" vertical="center"/>
    </xf>
    <xf numFmtId="0" fontId="28" fillId="0" borderId="5" xfId="0" applyFont="1" applyBorder="1" applyAlignment="1">
      <alignment horizontal="center" vertical="center"/>
    </xf>
    <xf numFmtId="0" fontId="30" fillId="11" borderId="2" xfId="0" applyFont="1" applyFill="1" applyBorder="1" applyAlignment="1">
      <alignment horizontal="center" vertical="center"/>
    </xf>
    <xf numFmtId="0" fontId="29" fillId="0" borderId="20" xfId="0" applyFont="1" applyBorder="1" applyAlignment="1">
      <alignment horizontal="left" vertical="center" wrapText="1" indent="1"/>
    </xf>
    <xf numFmtId="0" fontId="32" fillId="0" borderId="20" xfId="0" applyFont="1" applyBorder="1" applyAlignment="1">
      <alignment horizontal="left" vertical="center" wrapText="1" indent="1"/>
    </xf>
    <xf numFmtId="0" fontId="0" fillId="0" borderId="24" xfId="0" applyBorder="1"/>
    <xf numFmtId="0" fontId="0" fillId="0" borderId="3" xfId="0" applyBorder="1" applyAlignment="1">
      <alignment vertical="center" wrapText="1"/>
    </xf>
    <xf numFmtId="0" fontId="0" fillId="0" borderId="3" xfId="0" applyBorder="1" applyAlignment="1">
      <alignment vertical="center"/>
    </xf>
    <xf numFmtId="0" fontId="36" fillId="0" borderId="7" xfId="0" applyFont="1" applyBorder="1" applyAlignment="1">
      <alignment vertical="center" wrapText="1"/>
    </xf>
    <xf numFmtId="0" fontId="36" fillId="0" borderId="7" xfId="0" applyFont="1" applyBorder="1" applyAlignment="1">
      <alignment vertical="center"/>
    </xf>
    <xf numFmtId="0" fontId="35" fillId="7" borderId="7" xfId="0" applyFont="1" applyFill="1" applyBorder="1" applyAlignment="1">
      <alignment horizontal="center" vertical="center" wrapText="1"/>
    </xf>
    <xf numFmtId="0" fontId="36" fillId="0" borderId="2" xfId="0" applyFont="1" applyBorder="1" applyAlignment="1">
      <alignment horizontal="left" vertical="center" wrapText="1" indent="1"/>
    </xf>
    <xf numFmtId="0" fontId="35" fillId="7" borderId="2" xfId="0" applyFont="1" applyFill="1" applyBorder="1" applyAlignment="1">
      <alignment horizontal="center" vertical="center" wrapText="1"/>
    </xf>
    <xf numFmtId="0" fontId="36" fillId="0" borderId="2" xfId="0" applyFont="1" applyBorder="1" applyAlignment="1">
      <alignment horizontal="center" vertical="center"/>
    </xf>
    <xf numFmtId="0" fontId="36" fillId="0" borderId="2" xfId="0" applyFont="1" applyBorder="1" applyAlignment="1">
      <alignment vertical="center" wrapText="1"/>
    </xf>
    <xf numFmtId="0" fontId="36" fillId="0" borderId="2" xfId="0" applyFont="1" applyBorder="1" applyAlignment="1">
      <alignment vertical="center"/>
    </xf>
    <xf numFmtId="0" fontId="37" fillId="0" borderId="2" xfId="0" applyFont="1" applyBorder="1" applyAlignment="1">
      <alignment horizontal="right" vertical="center" readingOrder="2"/>
    </xf>
    <xf numFmtId="0" fontId="37" fillId="0" borderId="2" xfId="0" applyFont="1" applyBorder="1" applyAlignment="1">
      <alignment vertical="center"/>
    </xf>
    <xf numFmtId="0" fontId="36" fillId="0" borderId="4" xfId="0" applyFont="1" applyBorder="1" applyAlignment="1">
      <alignment horizontal="right" vertical="center"/>
    </xf>
    <xf numFmtId="0" fontId="37" fillId="0" borderId="2" xfId="0" applyFont="1" applyBorder="1" applyAlignment="1">
      <alignment vertical="center" wrapText="1"/>
    </xf>
    <xf numFmtId="0" fontId="0" fillId="0" borderId="2" xfId="0" applyBorder="1" applyAlignment="1">
      <alignment horizontal="left" vertical="center"/>
    </xf>
    <xf numFmtId="0" fontId="0" fillId="0" borderId="5" xfId="0" applyBorder="1" applyAlignment="1">
      <alignment horizontal="left" vertical="center"/>
    </xf>
    <xf numFmtId="0" fontId="37" fillId="0" borderId="3" xfId="0" applyFont="1" applyBorder="1" applyAlignment="1">
      <alignment vertical="center"/>
    </xf>
    <xf numFmtId="0" fontId="26" fillId="0" borderId="23" xfId="4" applyFont="1" applyBorder="1" applyAlignment="1">
      <alignment horizontal="right" vertical="center" wrapText="1"/>
    </xf>
    <xf numFmtId="0" fontId="0" fillId="0" borderId="2" xfId="0" applyBorder="1" applyAlignment="1">
      <alignment horizontal="left" vertical="top"/>
    </xf>
    <xf numFmtId="0" fontId="36" fillId="0" borderId="25" xfId="0" applyFont="1" applyBorder="1" applyAlignment="1">
      <alignment vertical="center" wrapText="1"/>
    </xf>
    <xf numFmtId="0" fontId="42" fillId="0" borderId="23" xfId="4" applyFont="1" applyBorder="1" applyAlignment="1">
      <alignment horizontal="right" vertical="center" wrapText="1"/>
    </xf>
    <xf numFmtId="0" fontId="36" fillId="0" borderId="19" xfId="0" applyFont="1" applyBorder="1" applyAlignment="1">
      <alignment vertical="center"/>
    </xf>
    <xf numFmtId="0" fontId="36" fillId="0" borderId="25" xfId="0" applyFont="1" applyBorder="1" applyAlignment="1">
      <alignment vertical="center"/>
    </xf>
    <xf numFmtId="0" fontId="37" fillId="0" borderId="26" xfId="0" applyFont="1" applyBorder="1" applyAlignment="1">
      <alignment vertical="center"/>
    </xf>
    <xf numFmtId="0" fontId="35" fillId="0" borderId="26" xfId="0" applyFont="1" applyBorder="1" applyAlignment="1">
      <alignment horizontal="center" vertical="center" wrapText="1"/>
    </xf>
    <xf numFmtId="0" fontId="37" fillId="0" borderId="13" xfId="0" applyFont="1" applyBorder="1" applyAlignment="1">
      <alignment vertical="center"/>
    </xf>
    <xf numFmtId="0" fontId="37" fillId="0" borderId="7" xfId="0" applyFont="1" applyBorder="1" applyAlignment="1">
      <alignment vertical="center" wrapText="1"/>
    </xf>
    <xf numFmtId="0" fontId="37" fillId="0" borderId="7" xfId="0" applyFont="1" applyBorder="1" applyAlignment="1">
      <alignment vertical="center"/>
    </xf>
    <xf numFmtId="0" fontId="7" fillId="0" borderId="2" xfId="0" applyFont="1" applyBorder="1"/>
    <xf numFmtId="0" fontId="43" fillId="2" borderId="4" xfId="0" applyFont="1" applyFill="1" applyBorder="1" applyAlignment="1">
      <alignment horizontal="center" vertical="center" wrapText="1"/>
    </xf>
    <xf numFmtId="0" fontId="43" fillId="2" borderId="8" xfId="0" applyFont="1" applyFill="1" applyBorder="1" applyAlignment="1">
      <alignment horizontal="center" vertical="center" wrapText="1"/>
    </xf>
    <xf numFmtId="0" fontId="43" fillId="2" borderId="5" xfId="0" applyFont="1" applyFill="1" applyBorder="1" applyAlignment="1">
      <alignment horizontal="center" vertical="center" wrapText="1"/>
    </xf>
    <xf numFmtId="0" fontId="36" fillId="0" borderId="17" xfId="0" applyFont="1" applyBorder="1" applyAlignment="1">
      <alignment horizontal="right" vertical="center" wrapText="1" readingOrder="2"/>
    </xf>
    <xf numFmtId="0" fontId="36" fillId="0" borderId="18" xfId="0" applyFont="1" applyBorder="1" applyAlignment="1">
      <alignment horizontal="right" vertical="center" wrapText="1" readingOrder="2"/>
    </xf>
    <xf numFmtId="0" fontId="36" fillId="0" borderId="19" xfId="0" applyFont="1" applyBorder="1" applyAlignment="1">
      <alignment horizontal="right" vertical="center" readingOrder="2"/>
    </xf>
    <xf numFmtId="0" fontId="36" fillId="0" borderId="18" xfId="0" applyFont="1" applyBorder="1" applyAlignment="1">
      <alignment horizontal="right" vertical="center" readingOrder="2"/>
    </xf>
    <xf numFmtId="0" fontId="35" fillId="0" borderId="17" xfId="0" applyFont="1" applyBorder="1" applyAlignment="1">
      <alignment horizontal="right" vertical="center" wrapText="1" readingOrder="2"/>
    </xf>
    <xf numFmtId="0" fontId="35" fillId="0" borderId="18" xfId="0" applyFont="1" applyBorder="1" applyAlignment="1">
      <alignment horizontal="right" vertical="center" wrapText="1" readingOrder="2"/>
    </xf>
    <xf numFmtId="0" fontId="36" fillId="0" borderId="4" xfId="0" quotePrefix="1" applyFont="1" applyBorder="1" applyAlignment="1">
      <alignment horizontal="right" vertical="center" wrapText="1" readingOrder="2"/>
    </xf>
    <xf numFmtId="0" fontId="36" fillId="0" borderId="8" xfId="0" applyFont="1" applyBorder="1" applyAlignment="1">
      <alignment horizontal="right" vertical="center" wrapText="1" readingOrder="2"/>
    </xf>
    <xf numFmtId="0" fontId="36" fillId="0" borderId="5" xfId="0" applyFont="1" applyBorder="1" applyAlignment="1">
      <alignment horizontal="right" vertical="center" wrapText="1" readingOrder="2"/>
    </xf>
    <xf numFmtId="0" fontId="40" fillId="0" borderId="4" xfId="0" applyFont="1" applyBorder="1" applyAlignment="1">
      <alignment horizontal="right" vertical="center" wrapText="1" readingOrder="2"/>
    </xf>
    <xf numFmtId="0" fontId="40" fillId="0" borderId="8" xfId="0" applyFont="1" applyBorder="1" applyAlignment="1">
      <alignment horizontal="right" vertical="center" wrapText="1" readingOrder="2"/>
    </xf>
    <xf numFmtId="0" fontId="40" fillId="0" borderId="5" xfId="0" applyFont="1" applyBorder="1" applyAlignment="1">
      <alignment horizontal="right" vertical="center" wrapText="1" readingOrder="2"/>
    </xf>
    <xf numFmtId="0" fontId="39" fillId="6" borderId="4" xfId="0" applyFont="1" applyFill="1" applyBorder="1" applyAlignment="1">
      <alignment horizontal="center" vertical="center" wrapText="1"/>
    </xf>
    <xf numFmtId="0" fontId="39" fillId="6" borderId="8" xfId="0" applyFont="1" applyFill="1" applyBorder="1" applyAlignment="1">
      <alignment horizontal="center" vertical="center" wrapText="1"/>
    </xf>
    <xf numFmtId="0" fontId="39" fillId="6" borderId="5" xfId="0" applyFont="1" applyFill="1" applyBorder="1" applyAlignment="1">
      <alignment horizontal="center" vertical="center" wrapText="1"/>
    </xf>
    <xf numFmtId="0" fontId="36" fillId="0" borderId="4" xfId="0" applyFont="1" applyBorder="1" applyAlignment="1">
      <alignment horizontal="right" vertical="center" wrapText="1"/>
    </xf>
    <xf numFmtId="0" fontId="36" fillId="0" borderId="8" xfId="0" applyFont="1" applyBorder="1" applyAlignment="1">
      <alignment horizontal="right" vertical="center" wrapText="1"/>
    </xf>
    <xf numFmtId="0" fontId="36" fillId="0" borderId="5" xfId="0" applyFont="1" applyBorder="1" applyAlignment="1">
      <alignment horizontal="right" vertical="center" wrapText="1"/>
    </xf>
    <xf numFmtId="0" fontId="36" fillId="0" borderId="4" xfId="0" applyFont="1" applyBorder="1" applyAlignment="1">
      <alignment horizontal="right" vertical="center" wrapText="1" readingOrder="2"/>
    </xf>
    <xf numFmtId="0" fontId="38" fillId="5" borderId="4" xfId="0" applyFont="1" applyFill="1" applyBorder="1" applyAlignment="1">
      <alignment horizontal="center" vertical="center" wrapText="1" readingOrder="2"/>
    </xf>
    <xf numFmtId="0" fontId="38" fillId="5" borderId="8" xfId="0" applyFont="1" applyFill="1" applyBorder="1" applyAlignment="1">
      <alignment horizontal="center" vertical="center" wrapText="1" readingOrder="2"/>
    </xf>
    <xf numFmtId="0" fontId="38" fillId="5" borderId="5" xfId="0" applyFont="1" applyFill="1" applyBorder="1" applyAlignment="1">
      <alignment horizontal="center" vertical="center" wrapText="1" readingOrder="2"/>
    </xf>
    <xf numFmtId="0" fontId="0" fillId="0" borderId="13" xfId="0"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36" fillId="0" borderId="4" xfId="0" applyFont="1" applyBorder="1" applyAlignment="1">
      <alignment horizontal="right" vertical="center" wrapText="1" indent="1" readingOrder="2"/>
    </xf>
    <xf numFmtId="0" fontId="36" fillId="0" borderId="8" xfId="0" applyFont="1" applyBorder="1" applyAlignment="1">
      <alignment horizontal="right" vertical="center" wrapText="1" indent="1" readingOrder="2"/>
    </xf>
    <xf numFmtId="0" fontId="36" fillId="0" borderId="5" xfId="0" applyFont="1" applyBorder="1" applyAlignment="1">
      <alignment horizontal="right" vertical="center" wrapText="1" indent="1" readingOrder="2"/>
    </xf>
    <xf numFmtId="0" fontId="36" fillId="0" borderId="4" xfId="0" applyFont="1" applyBorder="1" applyAlignment="1">
      <alignment horizontal="right" vertical="center" wrapText="1" indent="1"/>
    </xf>
    <xf numFmtId="0" fontId="36" fillId="0" borderId="8" xfId="0" applyFont="1" applyBorder="1" applyAlignment="1">
      <alignment horizontal="right" vertical="center" wrapText="1" indent="1"/>
    </xf>
    <xf numFmtId="0" fontId="36" fillId="0" borderId="5" xfId="0" applyFont="1" applyBorder="1" applyAlignment="1">
      <alignment horizontal="right" vertical="center" wrapText="1" indent="1"/>
    </xf>
    <xf numFmtId="0" fontId="35" fillId="5" borderId="0" xfId="0" applyFont="1" applyFill="1" applyAlignment="1">
      <alignment horizontal="right" vertical="center" wrapText="1" readingOrder="2"/>
    </xf>
    <xf numFmtId="0" fontId="20" fillId="10" borderId="4" xfId="0" applyFont="1" applyFill="1" applyBorder="1" applyAlignment="1">
      <alignment horizontal="center" vertical="center" wrapText="1"/>
    </xf>
    <xf numFmtId="0" fontId="20" fillId="10" borderId="5" xfId="0" applyFont="1" applyFill="1" applyBorder="1" applyAlignment="1">
      <alignment horizontal="center" vertical="center" wrapText="1"/>
    </xf>
    <xf numFmtId="0" fontId="15" fillId="0" borderId="8" xfId="0" applyFont="1" applyBorder="1" applyAlignment="1">
      <alignment horizontal="left" wrapText="1"/>
    </xf>
    <xf numFmtId="0" fontId="17" fillId="0" borderId="8" xfId="0" applyFont="1" applyBorder="1" applyAlignment="1">
      <alignment horizontal="left" wrapText="1"/>
    </xf>
    <xf numFmtId="0" fontId="17" fillId="0" borderId="5" xfId="0" applyFont="1" applyBorder="1" applyAlignment="1">
      <alignment horizontal="left" wrapText="1"/>
    </xf>
    <xf numFmtId="0" fontId="8" fillId="2" borderId="4"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5" xfId="0" applyFont="1" applyFill="1" applyBorder="1" applyAlignment="1">
      <alignment horizontal="center" vertical="center"/>
    </xf>
    <xf numFmtId="0" fontId="25" fillId="2" borderId="4" xfId="0" applyFont="1" applyFill="1" applyBorder="1" applyAlignment="1">
      <alignment horizontal="center" vertical="center" wrapText="1"/>
    </xf>
    <xf numFmtId="0" fontId="25" fillId="2" borderId="8" xfId="0" applyFont="1" applyFill="1" applyBorder="1" applyAlignment="1">
      <alignment horizontal="center" vertical="center" wrapText="1"/>
    </xf>
    <xf numFmtId="0" fontId="25" fillId="2" borderId="5" xfId="0" applyFont="1" applyFill="1" applyBorder="1" applyAlignment="1">
      <alignment horizontal="center" vertical="center" wrapText="1"/>
    </xf>
    <xf numFmtId="0" fontId="7" fillId="0" borderId="4" xfId="0" applyFont="1" applyBorder="1" applyAlignment="1">
      <alignment horizontal="center"/>
    </xf>
    <xf numFmtId="0" fontId="7" fillId="0" borderId="8" xfId="0" applyFont="1" applyBorder="1" applyAlignment="1">
      <alignment horizontal="center"/>
    </xf>
    <xf numFmtId="0" fontId="7" fillId="0" borderId="5" xfId="0" applyFont="1" applyBorder="1" applyAlignment="1">
      <alignment horizontal="center"/>
    </xf>
  </cellXfs>
  <cellStyles count="6">
    <cellStyle name="20% - Accent5" xfId="3" builtinId="46"/>
    <cellStyle name="Heading 3" xfId="1" builtinId="18"/>
    <cellStyle name="Hyperlink" xfId="4" builtinId="8"/>
    <cellStyle name="Normal" xfId="0" builtinId="0"/>
    <cellStyle name="Normal 2" xfId="2" xr:uid="{07762A8A-3902-4AC7-9BE7-81EA482B0B3D}"/>
    <cellStyle name="Percent" xfId="5" builtinId="5"/>
  </cellStyles>
  <dxfs count="216">
    <dxf>
      <font>
        <sz val="10"/>
      </font>
      <numFmt numFmtId="1" formatCode="0"/>
      <alignment horizontal="center" vertical="bottom" textRotation="0" wrapText="0"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dxf>
    <dxf>
      <font>
        <b val="0"/>
        <i val="0"/>
        <strike val="0"/>
        <condense val="0"/>
        <extend val="0"/>
        <outline val="0"/>
        <shadow val="0"/>
        <u val="none"/>
        <vertAlign val="baseline"/>
        <sz val="10"/>
        <color theme="1"/>
        <name val="Calibri"/>
        <family val="2"/>
        <scheme val="minor"/>
      </font>
      <numFmt numFmtId="0" formatCode="General"/>
      <alignment horizontal="right" vertical="bottom" textRotation="0" wrapText="0" indent="1"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dxf>
    <dxf>
      <font>
        <sz val="10"/>
      </font>
      <numFmt numFmtId="0" formatCode="General"/>
      <alignment horizontal="center" vertical="bottom" textRotation="0" wrapText="0"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dxf>
    <dxf>
      <font>
        <sz val="10"/>
      </font>
      <numFmt numFmtId="0" formatCode="General"/>
      <alignment horizontal="center" vertical="bottom" textRotation="0" wrapText="0"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dxf>
    <dxf>
      <font>
        <sz val="10"/>
      </font>
      <numFmt numFmtId="0" formatCode="General"/>
      <alignment horizontal="center" vertical="bottom" textRotation="0" wrapText="0"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dxf>
    <dxf>
      <font>
        <sz val="10"/>
      </font>
      <numFmt numFmtId="0" formatCode="General"/>
      <alignment horizontal="center" vertical="bottom" textRotation="0" wrapText="0"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dxf>
    <dxf>
      <font>
        <sz val="10"/>
      </font>
      <numFmt numFmtId="0" formatCode="General"/>
      <alignment horizontal="center" vertical="bottom" textRotation="0" wrapText="0"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dxf>
    <dxf>
      <font>
        <sz val="10"/>
      </font>
      <numFmt numFmtId="0" formatCode="General"/>
      <alignment horizontal="center" vertical="bottom" textRotation="0" wrapText="0"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dxf>
    <dxf>
      <font>
        <sz val="10"/>
      </font>
      <numFmt numFmtId="0" formatCode="General"/>
      <alignment horizontal="center" vertical="bottom" textRotation="0" wrapText="0"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dxf>
    <dxf>
      <font>
        <sz val="10"/>
      </font>
      <numFmt numFmtId="0" formatCode="General"/>
      <alignment horizontal="center" vertical="bottom" textRotation="0" wrapText="0"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dxf>
    <dxf>
      <font>
        <sz val="10"/>
      </font>
      <numFmt numFmtId="0" formatCode="General"/>
      <alignment horizontal="center" vertical="bottom" textRotation="0" wrapText="0"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dxf>
    <dxf>
      <font>
        <sz val="10"/>
      </font>
      <numFmt numFmtId="0" formatCode="General"/>
      <alignment horizontal="center" vertical="bottom" textRotation="0" wrapText="0"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dxf>
    <dxf>
      <font>
        <sz val="10"/>
      </font>
      <numFmt numFmtId="0" formatCode="General"/>
      <alignment horizontal="center" vertical="bottom" textRotation="0" wrapText="0"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dxf>
    <dxf>
      <font>
        <sz val="10"/>
      </font>
      <numFmt numFmtId="0" formatCode="General"/>
      <alignment horizontal="center" vertical="bottom" textRotation="0" wrapText="0"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dxf>
    <dxf>
      <font>
        <sz val="10"/>
      </font>
      <numFmt numFmtId="0" formatCode="General"/>
      <alignment horizontal="center" vertical="bottom" textRotation="0" wrapText="0"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dxf>
    <dxf>
      <font>
        <sz val="10"/>
      </font>
      <numFmt numFmtId="0" formatCode="General"/>
      <alignment horizontal="center" vertical="bottom" textRotation="0" wrapText="0"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dxf>
    <dxf>
      <font>
        <sz val="10"/>
      </font>
      <numFmt numFmtId="0" formatCode="General"/>
      <alignment horizontal="center" vertical="bottom" textRotation="0" wrapText="0"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dxf>
    <dxf>
      <font>
        <sz val="10"/>
      </font>
      <numFmt numFmtId="0" formatCode="General"/>
      <alignment horizontal="center" vertical="bottom" textRotation="0" wrapText="0"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dxf>
    <dxf>
      <font>
        <sz val="10"/>
      </font>
      <numFmt numFmtId="0" formatCode="General"/>
      <alignment horizontal="center" vertical="bottom" textRotation="0" wrapText="0"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dxf>
    <dxf>
      <font>
        <sz val="10"/>
      </font>
      <numFmt numFmtId="0" formatCode="General"/>
      <alignment horizontal="center" vertical="bottom" textRotation="0" wrapText="0"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dxf>
    <dxf>
      <border diagonalUp="0" diagonalDown="0">
        <left style="thin">
          <color theme="0" tint="-0.14996795556505021"/>
        </left>
        <right style="thin">
          <color theme="0" tint="-0.14996795556505021"/>
        </right>
        <top/>
        <bottom/>
        <vertical style="thin">
          <color theme="0" tint="-0.14996795556505021"/>
        </vertical>
        <horizontal/>
      </border>
    </dxf>
    <dxf>
      <numFmt numFmtId="0" formatCode="General"/>
      <border diagonalUp="0" diagonalDown="0">
        <left style="thin">
          <color theme="0" tint="-0.14996795556505021"/>
        </left>
        <right style="thin">
          <color theme="0" tint="-0.14996795556505021"/>
        </right>
        <top/>
        <bottom/>
        <vertical style="thin">
          <color theme="0" tint="-0.14996795556505021"/>
        </vertical>
        <horizontal/>
      </border>
    </dxf>
    <dxf>
      <numFmt numFmtId="0" formatCode="General"/>
      <border diagonalUp="0" diagonalDown="0">
        <left style="thin">
          <color theme="0" tint="-0.14996795556505021"/>
        </left>
        <right style="thin">
          <color theme="0" tint="-0.14996795556505021"/>
        </right>
        <top/>
        <bottom/>
        <vertical style="thin">
          <color theme="0" tint="-0.14996795556505021"/>
        </vertical>
        <horizontal/>
      </border>
    </dxf>
    <dxf>
      <numFmt numFmtId="0" formatCode="General"/>
      <border diagonalUp="0" diagonalDown="0">
        <left style="thin">
          <color theme="0" tint="-0.14996795556505021"/>
        </left>
        <right style="thin">
          <color theme="0" tint="-0.14996795556505021"/>
        </right>
        <top/>
        <bottom/>
        <vertical style="thin">
          <color theme="0" tint="-0.14996795556505021"/>
        </vertical>
        <horizontal/>
      </border>
    </dxf>
    <dxf>
      <border outline="0">
        <bottom style="thin">
          <color theme="0" tint="-4.9989318521683403E-2"/>
        </bottom>
      </border>
    </dxf>
    <dxf>
      <font>
        <b val="0"/>
        <i val="0"/>
        <strike val="0"/>
        <condense val="0"/>
        <extend val="0"/>
        <outline val="0"/>
        <shadow val="0"/>
        <u val="none"/>
        <vertAlign val="baseline"/>
        <sz val="12"/>
        <color theme="1"/>
        <name val="Calibri"/>
        <family val="2"/>
        <scheme val="minor"/>
      </font>
      <fill>
        <patternFill patternType="solid">
          <fgColor indexed="64"/>
          <bgColor theme="7" tint="0.79998168889431442"/>
        </patternFill>
      </fill>
      <alignment horizontal="center" vertical="center" textRotation="45" wrapText="0" indent="0" justifyLastLine="0" shrinkToFit="0" readingOrder="0"/>
      <border diagonalUp="0" diagonalDown="0" outline="0">
        <left style="thin">
          <color theme="0" tint="-0.34998626667073579"/>
        </left>
        <right style="thin">
          <color theme="0" tint="-0.34998626667073579"/>
        </right>
        <top/>
        <bottom/>
      </border>
    </dxf>
    <dxf>
      <font>
        <b/>
        <i val="0"/>
        <color rgb="FFC00000"/>
      </font>
      <fill>
        <patternFill>
          <bgColor theme="7" tint="0.59996337778862885"/>
        </patternFill>
      </fill>
    </dxf>
    <dxf>
      <font>
        <b/>
        <i val="0"/>
        <color auto="1"/>
      </font>
      <fill>
        <patternFill>
          <bgColor theme="5" tint="0.39994506668294322"/>
        </patternFill>
      </fill>
    </dxf>
    <dxf>
      <font>
        <b/>
        <i val="0"/>
        <strike val="0"/>
        <color theme="1"/>
      </font>
      <fill>
        <patternFill>
          <bgColor theme="0" tint="-4.9989318521683403E-2"/>
        </patternFill>
      </fill>
    </dxf>
    <dxf>
      <font>
        <b/>
        <i val="0"/>
        <strike val="0"/>
        <color theme="5" tint="-0.499984740745262"/>
      </font>
      <fill>
        <patternFill>
          <bgColor theme="7" tint="0.79998168889431442"/>
        </patternFill>
      </fill>
    </dxf>
    <dxf>
      <font>
        <b/>
        <i val="0"/>
        <strike val="0"/>
        <color theme="1"/>
      </font>
      <fill>
        <patternFill>
          <bgColor theme="5" tint="0.59996337778862885"/>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b/>
      </font>
    </dxf>
    <dxf>
      <numFmt numFmtId="164" formatCode="0.0%"/>
    </dxf>
    <dxf>
      <numFmt numFmtId="164" formatCode="0.0%"/>
    </dxf>
    <dxf>
      <alignment wrapText="1"/>
    </dxf>
    <dxf>
      <alignment wrapText="1"/>
    </dxf>
    <dxf>
      <alignment vertical="center"/>
    </dxf>
    <dxf>
      <alignment vertical="center"/>
    </dxf>
    <dxf>
      <alignment horizontal="center"/>
    </dxf>
    <dxf>
      <alignment horizontal="center"/>
    </dxf>
    <dxf>
      <border>
        <bottom style="thin">
          <color indexed="64"/>
        </bottom>
      </border>
    </dxf>
    <dxf>
      <border>
        <bottom style="thin">
          <color indexed="64"/>
        </bottom>
      </border>
    </dxf>
    <dxf>
      <font>
        <b/>
      </font>
    </dxf>
    <dxf>
      <font>
        <b/>
      </font>
    </dxf>
    <dxf>
      <font>
        <strike val="0"/>
        <outline val="0"/>
        <shadow val="0"/>
        <u val="none"/>
        <vertAlign val="baseline"/>
        <sz val="10"/>
        <name val="Calibri"/>
        <family val="2"/>
        <scheme val="minor"/>
      </font>
      <numFmt numFmtId="1" formatCode="0"/>
      <alignment horizontal="center" vertical="bottom" wrapText="0" indent="0" justifyLastLine="0" shrinkToFit="0" readingOrder="0"/>
      <protection locked="0" hidden="0"/>
    </dxf>
    <dxf>
      <font>
        <strike val="0"/>
        <outline val="0"/>
        <shadow val="0"/>
        <u val="none"/>
        <vertAlign val="baseline"/>
        <sz val="10"/>
        <name val="Calibri"/>
        <family val="2"/>
        <scheme val="minor"/>
      </font>
      <numFmt numFmtId="0" formatCode="General"/>
      <alignment horizontal="center" vertical="bottom" textRotation="0" wrapText="0"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border>
      <protection locked="0" hidden="0"/>
    </dxf>
    <dxf>
      <font>
        <strike val="0"/>
        <outline val="0"/>
        <shadow val="0"/>
        <u val="none"/>
        <vertAlign val="baseline"/>
        <sz val="10"/>
        <name val="Calibri"/>
        <family val="2"/>
        <scheme val="minor"/>
      </font>
      <numFmt numFmtId="0" formatCode="General"/>
      <alignment horizontal="right" vertical="bottom" textRotation="0" wrapText="0" indent="0" justifyLastLine="0" shrinkToFit="0" readingOrder="0"/>
      <protection locked="0" hidden="0"/>
    </dxf>
    <dxf>
      <font>
        <strike val="0"/>
        <outline val="0"/>
        <shadow val="0"/>
        <u val="none"/>
        <vertAlign val="baseline"/>
        <sz val="10"/>
        <name val="Calibri"/>
        <family val="2"/>
        <scheme val="minor"/>
      </font>
      <numFmt numFmtId="0" formatCode="General"/>
      <alignment horizontal="right" vertical="bottom" textRotation="0" wrapText="0" indent="0" justifyLastLine="0" shrinkToFit="0" readingOrder="0"/>
      <protection locked="0" hidden="0"/>
    </dxf>
    <dxf>
      <font>
        <strike val="0"/>
        <outline val="0"/>
        <shadow val="0"/>
        <u val="none"/>
        <vertAlign val="baseline"/>
        <sz val="10"/>
        <name val="Calibri"/>
        <family val="2"/>
        <scheme val="minor"/>
      </font>
      <numFmt numFmtId="0" formatCode="General"/>
      <alignment horizontal="right" vertical="bottom" textRotation="0" wrapText="0" indent="0" justifyLastLine="0" shrinkToFit="0" readingOrder="0"/>
      <protection locked="0" hidden="0"/>
    </dxf>
    <dxf>
      <font>
        <strike val="0"/>
        <outline val="0"/>
        <shadow val="0"/>
        <u val="none"/>
        <vertAlign val="baseline"/>
        <sz val="10"/>
        <name val="Calibri"/>
        <family val="2"/>
        <scheme val="minor"/>
      </font>
      <numFmt numFmtId="0" formatCode="General"/>
      <alignment horizontal="right" vertical="bottom" textRotation="0" wrapText="0" indent="0" justifyLastLine="0" shrinkToFit="0" readingOrder="0"/>
      <protection locked="0" hidden="0"/>
    </dxf>
    <dxf>
      <font>
        <strike val="0"/>
        <outline val="0"/>
        <shadow val="0"/>
        <u val="none"/>
        <vertAlign val="baseline"/>
        <sz val="10"/>
        <name val="Calibri"/>
        <family val="2"/>
        <scheme val="minor"/>
      </font>
      <numFmt numFmtId="0" formatCode="General"/>
      <alignment horizontal="right" vertical="bottom" textRotation="0" wrapText="0" indent="0" justifyLastLine="0" shrinkToFit="0" readingOrder="0"/>
      <protection locked="0" hidden="0"/>
    </dxf>
    <dxf>
      <font>
        <strike val="0"/>
        <outline val="0"/>
        <shadow val="0"/>
        <u val="none"/>
        <vertAlign val="baseline"/>
        <sz val="10"/>
        <name val="Calibri"/>
        <family val="2"/>
        <scheme val="minor"/>
      </font>
      <numFmt numFmtId="0" formatCode="General"/>
      <alignment horizontal="right" vertical="bottom" textRotation="0" wrapText="0" indent="0" justifyLastLine="0" shrinkToFit="0" readingOrder="0"/>
      <protection locked="0" hidden="0"/>
    </dxf>
    <dxf>
      <font>
        <strike val="0"/>
        <outline val="0"/>
        <shadow val="0"/>
        <u val="none"/>
        <vertAlign val="baseline"/>
        <sz val="10"/>
        <name val="Calibri"/>
        <family val="2"/>
        <scheme val="minor"/>
      </font>
      <alignment horizontal="right" wrapText="0" indent="0" justifyLastLine="0" shrinkToFit="0" readingOrder="0"/>
      <protection locked="0" hidden="0"/>
    </dxf>
    <dxf>
      <font>
        <strike val="0"/>
        <outline val="0"/>
        <shadow val="0"/>
        <u val="none"/>
        <vertAlign val="baseline"/>
        <sz val="10"/>
        <name val="Calibri"/>
        <family val="2"/>
        <scheme val="minor"/>
      </font>
      <alignment horizontal="right" wrapText="0" indent="0" justifyLastLine="0" shrinkToFit="0" readingOrder="0"/>
      <protection locked="0" hidden="0"/>
    </dxf>
    <dxf>
      <font>
        <strike val="0"/>
        <outline val="0"/>
        <shadow val="0"/>
        <u val="none"/>
        <vertAlign val="baseline"/>
        <sz val="10"/>
        <name val="Calibri"/>
        <family val="2"/>
        <scheme val="minor"/>
      </font>
      <alignment horizontal="right" wrapText="0" indent="0" justifyLastLine="0" shrinkToFit="0" readingOrder="0"/>
      <protection locked="0" hidden="0"/>
    </dxf>
    <dxf>
      <font>
        <strike val="0"/>
        <outline val="0"/>
        <shadow val="0"/>
        <u val="none"/>
        <vertAlign val="baseline"/>
        <sz val="10"/>
        <name val="Calibri"/>
        <family val="2"/>
        <scheme val="minor"/>
      </font>
      <alignment horizontal="right" wrapText="0" indent="0" justifyLastLine="0" shrinkToFit="0" readingOrder="0"/>
      <protection locked="0" hidden="0"/>
    </dxf>
    <dxf>
      <font>
        <strike val="0"/>
        <outline val="0"/>
        <shadow val="0"/>
        <u val="none"/>
        <vertAlign val="baseline"/>
        <sz val="10"/>
        <name val="Calibri"/>
        <family val="2"/>
        <scheme val="minor"/>
      </font>
      <alignment horizontal="right" wrapText="0" indent="0" justifyLastLine="0" shrinkToFit="0" readingOrder="0"/>
      <protection locked="0" hidden="0"/>
    </dxf>
    <dxf>
      <font>
        <strike val="0"/>
        <outline val="0"/>
        <shadow val="0"/>
        <u val="none"/>
        <vertAlign val="baseline"/>
        <sz val="10"/>
        <name val="Calibri"/>
        <family val="2"/>
        <scheme val="minor"/>
      </font>
      <numFmt numFmtId="0" formatCode="General"/>
      <alignment horizontal="right" wrapText="0" indent="0" justifyLastLine="0" shrinkToFit="0" readingOrder="0"/>
      <protection locked="0" hidden="0"/>
    </dxf>
    <dxf>
      <font>
        <strike val="0"/>
        <outline val="0"/>
        <shadow val="0"/>
        <u val="none"/>
        <vertAlign val="baseline"/>
        <sz val="10"/>
        <name val="Calibri"/>
        <family val="2"/>
        <scheme val="minor"/>
      </font>
      <alignment horizontal="right" wrapText="0" indent="0" justifyLastLine="0" shrinkToFit="0" readingOrder="0"/>
      <protection locked="0" hidden="0"/>
    </dxf>
    <dxf>
      <font>
        <strike val="0"/>
        <outline val="0"/>
        <shadow val="0"/>
        <u val="none"/>
        <vertAlign val="baseline"/>
        <sz val="10"/>
        <name val="Calibri"/>
        <family val="2"/>
        <scheme val="minor"/>
      </font>
      <alignment horizontal="right" wrapText="0" indent="0" justifyLastLine="0" shrinkToFit="0" readingOrder="0"/>
      <protection locked="0" hidden="0"/>
    </dxf>
    <dxf>
      <font>
        <strike val="0"/>
        <outline val="0"/>
        <shadow val="0"/>
        <u val="none"/>
        <vertAlign val="baseline"/>
        <sz val="10"/>
        <name val="Calibri"/>
        <family val="2"/>
        <scheme val="minor"/>
      </font>
      <alignment horizontal="right" wrapText="0" indent="0" justifyLastLine="0" shrinkToFit="0" readingOrder="0"/>
      <protection locked="0" hidden="0"/>
    </dxf>
    <dxf>
      <font>
        <strike val="0"/>
        <outline val="0"/>
        <shadow val="0"/>
        <u val="none"/>
        <vertAlign val="baseline"/>
        <sz val="10"/>
        <name val="Calibri"/>
        <family val="2"/>
        <scheme val="minor"/>
      </font>
      <alignment horizontal="right" wrapText="0" indent="0" justifyLastLine="0" shrinkToFit="0" readingOrder="0"/>
      <protection locked="0" hidden="0"/>
    </dxf>
    <dxf>
      <font>
        <strike val="0"/>
        <outline val="0"/>
        <shadow val="0"/>
        <u val="none"/>
        <vertAlign val="baseline"/>
        <sz val="10"/>
        <name val="Calibri"/>
        <family val="2"/>
        <scheme val="minor"/>
      </font>
      <alignment horizontal="right" wrapText="0" indent="0" justifyLastLine="0" shrinkToFit="0" readingOrder="0"/>
      <protection locked="0" hidden="0"/>
    </dxf>
    <dxf>
      <font>
        <strike val="0"/>
        <outline val="0"/>
        <shadow val="0"/>
        <u val="none"/>
        <vertAlign val="baseline"/>
        <sz val="10"/>
        <name val="Calibri"/>
        <family val="2"/>
        <scheme val="minor"/>
      </font>
      <alignment horizontal="right" wrapText="0" indent="0" justifyLastLine="0" shrinkToFit="0" readingOrder="0"/>
      <protection locked="0" hidden="0"/>
    </dxf>
    <dxf>
      <font>
        <strike val="0"/>
        <outline val="0"/>
        <shadow val="0"/>
        <u val="none"/>
        <vertAlign val="baseline"/>
        <sz val="10"/>
        <name val="Calibri"/>
        <family val="2"/>
        <scheme val="minor"/>
      </font>
      <numFmt numFmtId="0" formatCode="General"/>
      <protection locked="0" hidden="0"/>
    </dxf>
    <dxf>
      <font>
        <strike val="0"/>
        <outline val="0"/>
        <shadow val="0"/>
        <u val="none"/>
        <vertAlign val="baseline"/>
        <sz val="10"/>
        <name val="Calibri"/>
        <family val="2"/>
        <scheme val="minor"/>
      </font>
      <protection locked="0" hidden="0"/>
    </dxf>
    <dxf>
      <font>
        <strike val="0"/>
        <outline val="0"/>
        <shadow val="0"/>
        <u val="none"/>
        <vertAlign val="baseline"/>
        <sz val="10"/>
        <name val="Calibri"/>
        <family val="2"/>
        <scheme val="minor"/>
      </font>
      <protection locked="0" hidden="0"/>
    </dxf>
    <dxf>
      <font>
        <strike val="0"/>
        <outline val="0"/>
        <shadow val="0"/>
        <u val="none"/>
        <vertAlign val="baseline"/>
        <sz val="10"/>
        <name val="Calibri"/>
        <family val="2"/>
        <scheme val="minor"/>
      </font>
      <protection locked="0" hidden="0"/>
    </dxf>
    <dxf>
      <border diagonalUp="0" diagonalDown="0">
        <left style="thin">
          <color theme="0"/>
        </left>
        <right style="thin">
          <color theme="0"/>
        </right>
        <top style="thin">
          <color theme="0" tint="-0.14996795556505021"/>
        </top>
      </border>
    </dxf>
    <dxf>
      <font>
        <strike val="0"/>
        <outline val="0"/>
        <shadow val="0"/>
        <u val="none"/>
        <vertAlign val="baseline"/>
        <sz val="10"/>
        <name val="Calibri"/>
        <family val="2"/>
        <scheme val="minor"/>
      </font>
      <protection locked="0" hidden="0"/>
    </dxf>
    <dxf>
      <border>
        <bottom style="thin">
          <color theme="0" tint="-0.34998626667073579"/>
        </bottom>
      </border>
    </dxf>
    <dxf>
      <font>
        <strike val="0"/>
        <outline val="0"/>
        <shadow val="0"/>
        <u val="none"/>
        <vertAlign val="baseline"/>
        <sz val="12"/>
        <name val="Calibri"/>
        <family val="2"/>
        <scheme val="minor"/>
      </font>
      <alignment horizontal="center" vertical="center" textRotation="45" wrapText="0" indent="0" justifyLastLine="0" shrinkToFit="0" readingOrder="0"/>
      <border diagonalUp="0" diagonalDown="0">
        <left style="thin">
          <color theme="0" tint="-0.34998626667073579"/>
        </left>
        <right style="thin">
          <color theme="0" tint="-0.34998626667073579"/>
        </right>
        <top/>
        <bottom/>
      </border>
      <protection locked="1" hidden="0"/>
    </dxf>
    <dxf>
      <font>
        <b/>
        <i val="0"/>
        <color rgb="FFC00000"/>
      </font>
      <fill>
        <patternFill>
          <bgColor theme="7" tint="0.59996337778862885"/>
        </patternFill>
      </fill>
    </dxf>
    <dxf>
      <font>
        <b/>
        <i val="0"/>
        <color auto="1"/>
      </font>
      <fill>
        <patternFill>
          <bgColor theme="5" tint="0.39994506668294322"/>
        </patternFill>
      </fill>
    </dxf>
    <dxf>
      <font>
        <b/>
        <i val="0"/>
        <color theme="5" tint="-0.499984740745262"/>
      </font>
      <fill>
        <patternFill>
          <bgColor theme="7"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ont>
        <b/>
        <i val="0"/>
      </font>
      <fill>
        <patternFill>
          <bgColor theme="5" tint="0.39994506668294322"/>
        </patternFill>
      </fill>
    </dxf>
    <dxf>
      <font>
        <b/>
        <i val="0"/>
        <color auto="1"/>
      </font>
      <fill>
        <patternFill>
          <bgColor theme="0" tint="-4.9989318521683403E-2"/>
        </patternFill>
      </fill>
    </dxf>
    <dxf>
      <font>
        <b/>
        <i val="0"/>
      </font>
      <numFmt numFmtId="30" formatCode="@"/>
      <fill>
        <patternFill>
          <bgColor rgb="FFF7E9D4"/>
        </patternFill>
      </fill>
      <border>
        <left style="thin">
          <color theme="0"/>
        </left>
        <right style="thin">
          <color theme="0"/>
        </right>
        <top style="thin">
          <color theme="0"/>
        </top>
        <bottom style="thin">
          <color theme="0"/>
        </bottom>
        <vertical/>
        <horizontal/>
      </border>
    </dxf>
    <dxf>
      <fill>
        <patternFill>
          <bgColor theme="0" tint="-4.9989318521683403E-2"/>
        </patternFill>
      </fill>
      <border>
        <left style="thin">
          <color theme="0"/>
        </left>
        <right style="thin">
          <color theme="0"/>
        </right>
        <top style="thin">
          <color theme="0"/>
        </top>
        <bottom style="thin">
          <color theme="0"/>
        </bottom>
      </border>
    </dxf>
    <dxf>
      <font>
        <b/>
      </font>
      <fill>
        <patternFill patternType="solid">
          <fgColor indexed="64"/>
          <bgColor theme="0" tint="-0.14999847407452621"/>
        </patternFill>
      </fill>
    </dxf>
    <dxf>
      <border>
        <left style="thin">
          <color theme="6"/>
        </left>
      </border>
    </dxf>
    <dxf>
      <border>
        <left style="thin">
          <color theme="6"/>
        </left>
      </border>
    </dxf>
    <dxf>
      <border>
        <top style="thin">
          <color theme="6"/>
        </top>
      </border>
    </dxf>
    <dxf>
      <border>
        <top style="thin">
          <color theme="6"/>
        </top>
      </border>
    </dxf>
    <dxf>
      <font>
        <b/>
        <color theme="1"/>
      </font>
    </dxf>
    <dxf>
      <font>
        <b/>
        <color theme="1"/>
      </font>
    </dxf>
    <dxf>
      <font>
        <b/>
        <i val="0"/>
        <color theme="1"/>
      </font>
      <fill>
        <patternFill>
          <bgColor rgb="FFFFCC99"/>
        </patternFill>
      </fill>
      <border>
        <top style="double">
          <color theme="6"/>
        </top>
      </border>
    </dxf>
    <dxf>
      <font>
        <b/>
        <i val="0"/>
        <strike val="0"/>
        <color auto="1"/>
      </font>
      <fill>
        <patternFill patternType="solid">
          <fgColor theme="0" tint="-4.9989318521683403E-2"/>
          <bgColor rgb="FF009999"/>
        </patternFill>
      </fill>
      <border>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font>
        <color theme="1"/>
      </font>
      <border>
        <left style="thin">
          <color theme="6"/>
        </left>
        <right style="thin">
          <color theme="6"/>
        </right>
        <top style="thin">
          <color theme="6"/>
        </top>
        <bottom style="thin">
          <color theme="6"/>
        </bottom>
      </border>
    </dxf>
    <dxf>
      <border>
        <left style="thin">
          <color theme="6"/>
        </left>
      </border>
    </dxf>
    <dxf>
      <border>
        <left style="thin">
          <color theme="6"/>
        </left>
      </border>
    </dxf>
    <dxf>
      <border>
        <top style="thin">
          <color theme="6"/>
        </top>
      </border>
    </dxf>
    <dxf>
      <border>
        <top style="thin">
          <color theme="6"/>
        </top>
      </border>
    </dxf>
    <dxf>
      <font>
        <b/>
        <color theme="1"/>
      </font>
    </dxf>
    <dxf>
      <font>
        <b/>
        <color theme="1"/>
      </font>
    </dxf>
    <dxf>
      <font>
        <b/>
        <color theme="1"/>
      </font>
      <border>
        <top style="double">
          <color theme="6"/>
        </top>
      </border>
    </dxf>
    <dxf>
      <font>
        <b/>
        <i val="0"/>
        <strike val="0"/>
        <color auto="1"/>
      </font>
      <fill>
        <patternFill patternType="solid">
          <fgColor theme="0" tint="-4.9989318521683403E-2"/>
          <bgColor theme="0" tint="-0.14996795556505021"/>
        </patternFill>
      </fill>
      <border>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font>
        <color theme="1"/>
      </font>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horizontal>
      </border>
    </dxf>
    <dxf>
      <border>
        <left/>
        <right/>
        <top style="thin">
          <color theme="0" tint="-4.9989318521683403E-2"/>
        </top>
        <bottom style="thin">
          <color theme="0" tint="-4.9989318521683403E-2"/>
        </bottom>
        <vertical/>
        <horizontal style="thin">
          <color theme="0" tint="-4.9989318521683403E-2"/>
        </horizontal>
      </border>
    </dxf>
    <dxf>
      <border diagonalUp="0" diagonalDown="0">
        <left/>
        <right/>
        <top style="thin">
          <color theme="0" tint="-0.24994659260841701"/>
        </top>
        <bottom style="thin">
          <color theme="0" tint="-0.24994659260841701"/>
        </bottom>
        <vertical/>
        <horizontal/>
      </border>
    </dxf>
    <dxf>
      <border>
        <top style="thin">
          <color theme="1" tint="0.499984740745262"/>
        </top>
        <bottom style="thin">
          <color theme="1" tint="0.499984740745262"/>
        </bottom>
      </border>
    </dxf>
    <dxf>
      <font>
        <b/>
        <color theme="1" tint="0.499984740745262"/>
      </font>
    </dxf>
    <dxf>
      <font>
        <b/>
        <color theme="1"/>
      </font>
    </dxf>
    <dxf>
      <font>
        <b/>
        <color theme="1" tint="0.499984740745262"/>
      </font>
    </dxf>
    <dxf>
      <font>
        <b/>
        <color theme="1"/>
      </font>
    </dxf>
    <dxf>
      <fill>
        <patternFill patternType="solid">
          <fgColor theme="0" tint="-0.14999847407452621"/>
          <bgColor theme="0" tint="-0.14999847407452621"/>
        </patternFill>
      </fill>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diagonalUp="0" diagonalDown="0">
        <left/>
        <right/>
        <top style="thin">
          <color theme="0" tint="-0.24994659260841701"/>
        </top>
        <bottom style="thin">
          <color theme="0" tint="-0.24994659260841701"/>
        </bottom>
        <vertical/>
        <horizontal/>
      </border>
    </dxf>
    <dxf>
      <fill>
        <patternFill patternType="solid">
          <fgColor theme="0" tint="-0.14999847407452621"/>
          <bgColor theme="0" tint="-0.14999847407452621"/>
        </patternFill>
      </fill>
      <border diagonalUp="0" diagonalDown="0">
        <left/>
        <right/>
        <top style="thin">
          <color theme="0" tint="-0.24994659260841701"/>
        </top>
        <bottom style="thin">
          <color theme="0" tint="-0.24994659260841701"/>
        </bottom>
        <vertical/>
        <horizontal/>
      </border>
    </dxf>
    <dxf>
      <font>
        <b/>
        <i val="0"/>
        <color auto="1"/>
      </font>
      <fill>
        <patternFill patternType="solid">
          <fgColor theme="0"/>
          <bgColor rgb="FFEAEAEA"/>
        </patternFill>
      </fill>
      <border diagonalUp="0" diagonalDown="0">
        <left/>
        <right/>
        <top/>
        <bottom/>
        <vertical/>
        <horizontal/>
      </border>
    </dxf>
    <dxf>
      <font>
        <b/>
        <i val="0"/>
        <color auto="1"/>
      </font>
      <fill>
        <patternFill>
          <bgColor rgb="FFFFF2CC"/>
        </patternFill>
      </fill>
      <border diagonalUp="0" diagonalDown="0">
        <left/>
        <right/>
        <top/>
        <bottom style="thin">
          <color theme="0" tint="-0.24994659260841701"/>
        </bottom>
        <vertical style="thin">
          <color theme="0"/>
        </vertical>
        <horizontal/>
      </border>
    </dxf>
    <dxf>
      <font>
        <color theme="1"/>
      </font>
      <border diagonalUp="0" diagonalDown="0">
        <left/>
        <right/>
        <top style="thin">
          <color theme="0" tint="-0.24994659260841701"/>
        </top>
        <bottom style="thin">
          <color theme="0" tint="-0.24994659260841701"/>
        </bottom>
        <vertical/>
        <horizontal style="thin">
          <color theme="0" tint="-0.24994659260841701"/>
        </horizontal>
      </border>
    </dxf>
    <dxf>
      <border diagonalUp="0" diagonalDown="0">
        <left/>
        <right/>
        <top style="thin">
          <color theme="0" tint="-0.24994659260841701"/>
        </top>
        <bottom style="thin">
          <color theme="0" tint="-0.24994659260841701"/>
        </bottom>
        <vertical/>
        <horizontal/>
      </border>
    </dxf>
    <dxf>
      <border>
        <top style="thin">
          <color theme="1" tint="0.499984740745262"/>
        </top>
        <bottom style="thin">
          <color theme="1" tint="0.499984740745262"/>
        </bottom>
      </border>
    </dxf>
    <dxf>
      <font>
        <b/>
        <color theme="1" tint="0.499984740745262"/>
      </font>
    </dxf>
    <dxf>
      <font>
        <b/>
        <color theme="1"/>
      </font>
    </dxf>
    <dxf>
      <font>
        <b/>
        <color theme="1" tint="0.499984740745262"/>
      </font>
    </dxf>
    <dxf>
      <font>
        <b/>
        <color theme="1"/>
      </font>
    </dxf>
    <dxf>
      <fill>
        <patternFill patternType="solid">
          <fgColor theme="0" tint="-0.14999847407452621"/>
          <bgColor theme="0" tint="-0.14999847407452621"/>
        </patternFill>
      </fill>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diagonalUp="0" diagonalDown="0">
        <left/>
        <right/>
        <top style="thin">
          <color theme="0" tint="-0.24994659260841701"/>
        </top>
        <bottom style="thin">
          <color theme="0" tint="-0.24994659260841701"/>
        </bottom>
        <vertical/>
        <horizontal/>
      </border>
    </dxf>
    <dxf>
      <fill>
        <patternFill patternType="solid">
          <fgColor theme="0" tint="-0.14999847407452621"/>
          <bgColor theme="0" tint="-0.14999847407452621"/>
        </patternFill>
      </fill>
      <border diagonalUp="0" diagonalDown="0">
        <left/>
        <right/>
        <top style="thin">
          <color theme="0" tint="-0.24994659260841701"/>
        </top>
        <bottom style="thin">
          <color theme="0" tint="-0.24994659260841701"/>
        </bottom>
        <vertical/>
        <horizontal/>
      </border>
    </dxf>
    <dxf>
      <font>
        <b/>
        <i val="0"/>
        <color auto="1"/>
      </font>
      <fill>
        <patternFill patternType="solid">
          <fgColor theme="0"/>
          <bgColor rgb="FFEAEAEA"/>
        </patternFill>
      </fill>
      <border>
        <left/>
        <right/>
        <top style="thin">
          <color theme="0" tint="-0.24994659260841701"/>
        </top>
        <bottom style="thin">
          <color theme="0" tint="-0.24994659260841701"/>
        </bottom>
        <vertical/>
        <horizontal/>
      </border>
    </dxf>
    <dxf>
      <font>
        <b/>
        <i val="0"/>
        <color auto="1"/>
      </font>
      <fill>
        <patternFill>
          <bgColor rgb="FFFFF2CC"/>
        </patternFill>
      </fill>
      <border diagonalUp="0" diagonalDown="0">
        <left/>
        <right/>
        <top/>
        <bottom style="thin">
          <color theme="0" tint="-0.24994659260841701"/>
        </bottom>
        <vertical style="thin">
          <color theme="0"/>
        </vertical>
        <horizontal/>
      </border>
    </dxf>
    <dxf>
      <font>
        <color theme="1"/>
      </font>
      <border diagonalUp="0" diagonalDown="0">
        <left/>
        <right/>
        <top style="thin">
          <color theme="0" tint="-0.24994659260841701"/>
        </top>
        <bottom style="thin">
          <color theme="0" tint="-0.24994659260841701"/>
        </bottom>
        <vertical/>
        <horizontal style="thin">
          <color theme="0" tint="-0.24994659260841701"/>
        </horizontal>
      </border>
    </dxf>
    <dxf>
      <border diagonalUp="0" diagonalDown="0">
        <left/>
        <right/>
        <top style="thin">
          <color theme="0" tint="-0.24994659260841701"/>
        </top>
        <bottom style="thin">
          <color theme="0" tint="-0.24994659260841701"/>
        </bottom>
        <vertical/>
        <horizontal/>
      </border>
    </dxf>
    <dxf>
      <border>
        <top style="thin">
          <color theme="1" tint="0.499984740745262"/>
        </top>
        <bottom style="thin">
          <color theme="1" tint="0.499984740745262"/>
        </bottom>
      </border>
    </dxf>
    <dxf>
      <font>
        <b/>
        <color theme="1" tint="0.499984740745262"/>
      </font>
    </dxf>
    <dxf>
      <font>
        <b/>
        <color theme="1"/>
      </font>
    </dxf>
    <dxf>
      <font>
        <b/>
        <color theme="1" tint="0.499984740745262"/>
      </font>
    </dxf>
    <dxf>
      <font>
        <b/>
        <color theme="1"/>
      </font>
    </dxf>
    <dxf>
      <fill>
        <patternFill patternType="solid">
          <fgColor theme="0" tint="-0.14999847407452621"/>
          <bgColor theme="0" tint="-0.14999847407452621"/>
        </patternFill>
      </fill>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diagonalUp="0" diagonalDown="0">
        <left/>
        <right/>
        <top style="thin">
          <color theme="0" tint="-0.24994659260841701"/>
        </top>
        <bottom style="thin">
          <color theme="0" tint="-0.24994659260841701"/>
        </bottom>
        <vertical/>
        <horizontal/>
      </border>
    </dxf>
    <dxf>
      <fill>
        <patternFill patternType="solid">
          <fgColor theme="0" tint="-0.14999847407452621"/>
          <bgColor theme="0" tint="-0.14999847407452621"/>
        </patternFill>
      </fill>
      <border diagonalUp="0" diagonalDown="0">
        <left/>
        <right/>
        <top style="thin">
          <color theme="0" tint="-0.24994659260841701"/>
        </top>
        <bottom style="thin">
          <color theme="0" tint="-0.24994659260841701"/>
        </bottom>
        <vertical/>
        <horizontal/>
      </border>
    </dxf>
    <dxf>
      <font>
        <b/>
        <i val="0"/>
        <color auto="1"/>
      </font>
      <fill>
        <patternFill patternType="solid">
          <fgColor theme="0"/>
          <bgColor rgb="FFEAEAEA"/>
        </patternFill>
      </fill>
      <border>
        <left/>
        <right/>
        <top style="thin">
          <color theme="0" tint="-0.24994659260841701"/>
        </top>
        <bottom style="thin">
          <color theme="1"/>
        </bottom>
        <vertical/>
        <horizontal/>
      </border>
    </dxf>
    <dxf>
      <font>
        <b/>
        <i val="0"/>
        <color auto="1"/>
      </font>
      <fill>
        <patternFill>
          <bgColor rgb="FFFFF2CC"/>
        </patternFill>
      </fill>
      <border diagonalUp="0" diagonalDown="0">
        <left/>
        <right/>
        <top/>
        <bottom style="thin">
          <color theme="0" tint="-0.24994659260841701"/>
        </bottom>
        <vertical style="thin">
          <color theme="0"/>
        </vertical>
        <horizontal/>
      </border>
    </dxf>
    <dxf>
      <font>
        <color theme="1"/>
      </font>
      <border diagonalUp="0" diagonalDown="0">
        <left/>
        <right/>
        <top style="thin">
          <color theme="0" tint="-0.24994659260841701"/>
        </top>
        <bottom style="thin">
          <color theme="0" tint="-0.24994659260841701"/>
        </bottom>
        <vertical/>
        <horizontal style="thin">
          <color theme="0" tint="-0.24994659260841701"/>
        </horizontal>
      </border>
    </dxf>
    <dxf>
      <border diagonalUp="0" diagonalDown="0">
        <left/>
        <right/>
        <top style="thin">
          <color theme="0" tint="-0.24994659260841701"/>
        </top>
        <bottom style="thin">
          <color theme="0" tint="-0.24994659260841701"/>
        </bottom>
        <vertical/>
        <horizontal/>
      </border>
    </dxf>
    <dxf>
      <border>
        <top style="thin">
          <color theme="1" tint="0.499984740745262"/>
        </top>
        <bottom style="thin">
          <color theme="1" tint="0.499984740745262"/>
        </bottom>
      </border>
    </dxf>
    <dxf>
      <font>
        <b/>
        <color theme="1" tint="0.499984740745262"/>
      </font>
    </dxf>
    <dxf>
      <font>
        <b/>
        <color theme="1"/>
      </font>
    </dxf>
    <dxf>
      <font>
        <b/>
        <color theme="1" tint="0.499984740745262"/>
      </font>
    </dxf>
    <dxf>
      <font>
        <b/>
        <color theme="1"/>
      </font>
    </dxf>
    <dxf>
      <fill>
        <patternFill patternType="solid">
          <fgColor theme="0" tint="-0.14999847407452621"/>
          <bgColor theme="0" tint="-0.14999847407452621"/>
        </patternFill>
      </fill>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diagonalUp="0" diagonalDown="0">
        <left/>
        <right/>
        <top style="thin">
          <color theme="0" tint="-0.24994659260841701"/>
        </top>
        <bottom style="thin">
          <color theme="0" tint="-0.24994659260841701"/>
        </bottom>
        <vertical/>
        <horizontal/>
      </border>
    </dxf>
    <dxf>
      <fill>
        <patternFill patternType="solid">
          <fgColor theme="0" tint="-0.14999847407452621"/>
          <bgColor theme="0" tint="-0.14999847407452621"/>
        </patternFill>
      </fill>
      <border diagonalUp="0" diagonalDown="0">
        <left/>
        <right/>
        <top style="thin">
          <color theme="0" tint="-0.24994659260841701"/>
        </top>
        <bottom style="thin">
          <color theme="0" tint="-0.24994659260841701"/>
        </bottom>
        <vertical/>
        <horizontal/>
      </border>
    </dxf>
    <dxf>
      <font>
        <b/>
        <i val="0"/>
        <color auto="1"/>
      </font>
      <fill>
        <patternFill patternType="solid">
          <fgColor theme="0"/>
          <bgColor rgb="FFEAEAEA"/>
        </patternFill>
      </fill>
      <border>
        <left/>
        <right/>
        <top style="thin">
          <color theme="0" tint="-0.24994659260841701"/>
        </top>
        <bottom style="thin">
          <color theme="0" tint="-0.24994659260841701"/>
        </bottom>
        <vertical/>
        <horizontal/>
      </border>
    </dxf>
    <dxf>
      <font>
        <b/>
        <i val="0"/>
        <color auto="1"/>
      </font>
      <fill>
        <patternFill>
          <bgColor rgb="FFFFF2CC"/>
        </patternFill>
      </fill>
      <border diagonalUp="0" diagonalDown="0">
        <left/>
        <right/>
        <top/>
        <bottom style="thin">
          <color theme="0" tint="-0.24994659260841701"/>
        </bottom>
        <vertical style="thin">
          <color theme="0"/>
        </vertical>
        <horizontal/>
      </border>
    </dxf>
    <dxf>
      <font>
        <color theme="1"/>
      </font>
      <border diagonalUp="0" diagonalDown="0">
        <left/>
        <right/>
        <top style="thin">
          <color theme="0" tint="-0.24994659260841701"/>
        </top>
        <bottom style="thin">
          <color theme="0" tint="-0.24994659260841701"/>
        </bottom>
        <vertical/>
        <horizontal style="thin">
          <color theme="0" tint="-0.24994659260841701"/>
        </horizontal>
      </border>
    </dxf>
    <dxf>
      <border diagonalUp="0" diagonalDown="0">
        <left/>
        <right/>
        <top style="thin">
          <color theme="0" tint="-0.24994659260841701"/>
        </top>
        <bottom style="thin">
          <color theme="0" tint="-0.24994659260841701"/>
        </bottom>
        <vertical/>
        <horizontal/>
      </border>
    </dxf>
    <dxf>
      <border>
        <top style="thin">
          <color theme="1" tint="0.499984740745262"/>
        </top>
        <bottom style="thin">
          <color theme="1" tint="0.499984740745262"/>
        </bottom>
      </border>
    </dxf>
    <dxf>
      <font>
        <b/>
        <color theme="1" tint="0.499984740745262"/>
      </font>
    </dxf>
    <dxf>
      <font>
        <b/>
        <color theme="1"/>
      </font>
    </dxf>
    <dxf>
      <font>
        <b/>
        <color theme="1" tint="0.499984740745262"/>
      </font>
    </dxf>
    <dxf>
      <font>
        <b/>
        <color theme="1"/>
      </font>
    </dxf>
    <dxf>
      <fill>
        <patternFill patternType="solid">
          <fgColor theme="0" tint="-0.14999847407452621"/>
          <bgColor theme="0" tint="-0.14999847407452621"/>
        </patternFill>
      </fill>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diagonalUp="0" diagonalDown="0">
        <left/>
        <right/>
        <top style="thin">
          <color theme="0" tint="-0.24994659260841701"/>
        </top>
        <bottom style="thin">
          <color theme="0" tint="-0.24994659260841701"/>
        </bottom>
        <vertical/>
        <horizontal/>
      </border>
    </dxf>
    <dxf>
      <fill>
        <patternFill patternType="solid">
          <fgColor theme="0" tint="-0.14999847407452621"/>
          <bgColor theme="0" tint="-0.14999847407452621"/>
        </patternFill>
      </fill>
      <border diagonalUp="0" diagonalDown="0">
        <left/>
        <right/>
        <top style="thin">
          <color theme="0" tint="-0.24994659260841701"/>
        </top>
        <bottom style="thin">
          <color theme="0" tint="-0.24994659260841701"/>
        </bottom>
        <vertical/>
        <horizontal/>
      </border>
    </dxf>
    <dxf>
      <font>
        <b/>
        <i val="0"/>
        <color auto="1"/>
      </font>
      <fill>
        <patternFill patternType="solid">
          <fgColor theme="0"/>
          <bgColor rgb="FFEAEAEA"/>
        </patternFill>
      </fill>
      <border>
        <left/>
        <right/>
        <top style="thin">
          <color theme="0" tint="-0.24994659260841701"/>
        </top>
        <bottom style="thin">
          <color theme="0" tint="-0.24994659260841701"/>
        </bottom>
        <vertical/>
        <horizontal/>
      </border>
    </dxf>
    <dxf>
      <font>
        <b/>
        <i val="0"/>
        <color auto="1"/>
      </font>
      <fill>
        <patternFill>
          <bgColor rgb="FFFFF2CC"/>
        </patternFill>
      </fill>
      <border diagonalUp="0" diagonalDown="0">
        <left/>
        <right/>
        <top/>
        <bottom/>
        <vertical style="thin">
          <color theme="0"/>
        </vertical>
        <horizontal/>
      </border>
    </dxf>
    <dxf>
      <font>
        <color theme="1"/>
      </font>
      <border diagonalUp="0" diagonalDown="0">
        <left/>
        <right/>
        <top style="thin">
          <color theme="0" tint="-0.24994659260841701"/>
        </top>
        <bottom style="thin">
          <color theme="0" tint="-0.24994659260841701"/>
        </bottom>
        <vertical/>
        <horizontal style="thin">
          <color theme="0" tint="-0.24994659260841701"/>
        </horizontal>
      </border>
    </dxf>
    <dxf>
      <border diagonalUp="0" diagonalDown="0">
        <left/>
        <right/>
        <top style="thin">
          <color theme="0" tint="-0.24994659260841701"/>
        </top>
        <bottom style="thin">
          <color theme="0" tint="-0.24994659260841701"/>
        </bottom>
        <vertical/>
        <horizontal/>
      </border>
    </dxf>
    <dxf>
      <border>
        <top style="thin">
          <color theme="1" tint="0.499984740745262"/>
        </top>
        <bottom style="thin">
          <color theme="1" tint="0.499984740745262"/>
        </bottom>
      </border>
    </dxf>
    <dxf>
      <font>
        <b/>
        <color theme="1" tint="0.499984740745262"/>
      </font>
    </dxf>
    <dxf>
      <font>
        <b/>
        <color theme="1"/>
      </font>
    </dxf>
    <dxf>
      <font>
        <b/>
        <color theme="1" tint="0.499984740745262"/>
      </font>
    </dxf>
    <dxf>
      <font>
        <b/>
        <color theme="1"/>
      </font>
    </dxf>
    <dxf>
      <fill>
        <patternFill patternType="solid">
          <fgColor theme="0" tint="-0.14999847407452621"/>
          <bgColor theme="0" tint="-0.14999847407452621"/>
        </patternFill>
      </fill>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diagonalUp="0" diagonalDown="0">
        <left/>
        <right/>
        <top style="thin">
          <color theme="0" tint="-0.24994659260841701"/>
        </top>
        <bottom style="thin">
          <color theme="0" tint="-0.24994659260841701"/>
        </bottom>
        <vertical/>
        <horizontal/>
      </border>
    </dxf>
    <dxf>
      <fill>
        <patternFill patternType="solid">
          <fgColor theme="0" tint="-0.14999847407452621"/>
          <bgColor theme="0" tint="-0.14999847407452621"/>
        </patternFill>
      </fill>
      <border diagonalUp="0" diagonalDown="0">
        <left/>
        <right/>
        <top style="thin">
          <color theme="0" tint="-0.24994659260841701"/>
        </top>
        <bottom style="thin">
          <color theme="0" tint="-0.24994659260841701"/>
        </bottom>
        <vertical/>
        <horizontal/>
      </border>
    </dxf>
    <dxf>
      <font>
        <b/>
        <i val="0"/>
        <color auto="1"/>
      </font>
      <fill>
        <patternFill patternType="solid">
          <fgColor theme="0"/>
          <bgColor rgb="FFEAEAEA"/>
        </patternFill>
      </fill>
      <border>
        <left/>
        <right/>
        <top style="thin">
          <color theme="0" tint="-0.24994659260841701"/>
        </top>
        <bottom style="thin">
          <color theme="0" tint="-0.24994659260841701"/>
        </bottom>
        <vertical/>
        <horizontal/>
      </border>
    </dxf>
    <dxf>
      <font>
        <b/>
        <i val="0"/>
        <color auto="1"/>
      </font>
      <fill>
        <patternFill>
          <bgColor rgb="FFFFF2CC"/>
        </patternFill>
      </fill>
      <border diagonalUp="0" diagonalDown="0">
        <left/>
        <right/>
        <top/>
        <bottom/>
        <vertical style="thin">
          <color theme="0"/>
        </vertical>
        <horizontal/>
      </border>
    </dxf>
    <dxf>
      <font>
        <color theme="1"/>
      </font>
      <border>
        <horizontal style="thin">
          <color theme="0" tint="-0.14999847407452621"/>
        </horizontal>
      </border>
    </dxf>
    <dxf>
      <border>
        <top style="thin">
          <color theme="1" tint="0.499984740745262"/>
        </top>
        <bottom style="thin">
          <color theme="1" tint="0.499984740745262"/>
        </bottom>
      </border>
    </dxf>
    <dxf>
      <border>
        <top style="thin">
          <color theme="1" tint="0.499984740745262"/>
        </top>
        <bottom style="thin">
          <color theme="1" tint="0.499984740745262"/>
        </bottom>
      </border>
    </dxf>
    <dxf>
      <font>
        <b/>
        <color theme="1" tint="0.499984740745262"/>
      </font>
    </dxf>
    <dxf>
      <font>
        <b/>
        <color theme="1"/>
      </font>
    </dxf>
    <dxf>
      <font>
        <b/>
        <color theme="1" tint="0.499984740745262"/>
      </font>
    </dxf>
    <dxf>
      <font>
        <b/>
        <color theme="1"/>
      </font>
    </dxf>
    <dxf>
      <fill>
        <patternFill patternType="solid">
          <fgColor theme="0" tint="-0.14999847407452621"/>
          <bgColor theme="0" tint="-0.14999847407452621"/>
        </patternFill>
      </fill>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diagonalUp="0" diagonalDown="0">
        <left/>
        <right/>
        <top style="thin">
          <color theme="0" tint="-0.24994659260841701"/>
        </top>
        <bottom style="thin">
          <color theme="0" tint="-0.24994659260841701"/>
        </bottom>
        <vertical/>
        <horizontal/>
      </border>
    </dxf>
    <dxf>
      <fill>
        <patternFill patternType="solid">
          <fgColor theme="0" tint="-0.14999847407452621"/>
          <bgColor theme="0" tint="-0.14999847407452621"/>
        </patternFill>
      </fill>
      <border diagonalUp="0" diagonalDown="0">
        <left/>
        <right/>
        <top style="thin">
          <color theme="0" tint="-0.24994659260841701"/>
        </top>
        <bottom style="thin">
          <color theme="0" tint="-0.24994659260841701"/>
        </bottom>
        <vertical/>
        <horizontal/>
      </border>
    </dxf>
    <dxf>
      <font>
        <b/>
        <i val="0"/>
        <color auto="1"/>
      </font>
      <fill>
        <patternFill patternType="solid">
          <fgColor theme="0"/>
          <bgColor rgb="FFEAEAEA"/>
        </patternFill>
      </fill>
      <border>
        <left/>
        <right/>
        <top style="thin">
          <color theme="0" tint="-0.14996795556505021"/>
        </top>
        <bottom style="thin">
          <color theme="1"/>
        </bottom>
        <vertical/>
        <horizontal/>
      </border>
    </dxf>
    <dxf>
      <font>
        <b/>
        <i val="0"/>
        <color auto="1"/>
      </font>
      <fill>
        <patternFill>
          <bgColor rgb="FFFFF2CC"/>
        </patternFill>
      </fill>
      <border diagonalUp="0" diagonalDown="0">
        <left/>
        <right/>
        <top/>
        <bottom/>
        <vertical style="thin">
          <color theme="0"/>
        </vertical>
        <horizontal/>
      </border>
    </dxf>
    <dxf>
      <font>
        <color theme="1"/>
      </font>
      <border>
        <horizontal style="thin">
          <color theme="0" tint="-0.14999847407452621"/>
        </horizontal>
      </border>
    </dxf>
    <dxf>
      <border>
        <top style="thin">
          <color theme="1" tint="0.499984740745262"/>
        </top>
        <bottom style="thin">
          <color theme="1" tint="0.499984740745262"/>
        </bottom>
      </border>
    </dxf>
    <dxf>
      <border>
        <top style="thin">
          <color theme="1" tint="0.499984740745262"/>
        </top>
        <bottom style="thin">
          <color theme="1" tint="0.499984740745262"/>
        </bottom>
      </border>
    </dxf>
    <dxf>
      <font>
        <b/>
        <color theme="1" tint="0.499984740745262"/>
      </font>
    </dxf>
    <dxf>
      <font>
        <b/>
        <color theme="1"/>
      </font>
    </dxf>
    <dxf>
      <font>
        <b/>
        <color theme="1" tint="0.499984740745262"/>
      </font>
    </dxf>
    <dxf>
      <font>
        <b/>
        <color theme="1"/>
      </font>
    </dxf>
    <dxf>
      <fill>
        <patternFill patternType="solid">
          <fgColor theme="0" tint="-0.14999847407452621"/>
          <bgColor theme="0" tint="-0.14999847407452621"/>
        </patternFill>
      </fill>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ill>
        <patternFill patternType="solid">
          <fgColor theme="0" tint="-0.14999847407452621"/>
          <bgColor theme="0" tint="-0.14999847407452621"/>
        </patternFill>
      </fill>
      <border>
        <top style="thin">
          <color theme="0" tint="-0.34998626667073579"/>
        </top>
        <bottom style="thin">
          <color theme="0" tint="-0.34998626667073579"/>
        </bottom>
      </border>
    </dxf>
    <dxf>
      <font>
        <b/>
        <i val="0"/>
        <color auto="1"/>
      </font>
      <fill>
        <patternFill patternType="solid">
          <fgColor theme="0"/>
          <bgColor rgb="FFEAEAEA"/>
        </patternFill>
      </fill>
      <border>
        <left/>
        <right/>
        <top style="thin">
          <color theme="0" tint="-0.14996795556505021"/>
        </top>
        <bottom style="thin">
          <color theme="1"/>
        </bottom>
        <vertical/>
        <horizontal/>
      </border>
    </dxf>
    <dxf>
      <font>
        <b/>
        <i val="0"/>
        <color auto="1"/>
      </font>
      <fill>
        <patternFill>
          <bgColor rgb="FFFFCC99"/>
        </patternFill>
      </fill>
      <border>
        <left style="thin">
          <color theme="0"/>
        </left>
        <right style="thin">
          <color theme="0"/>
        </right>
        <top style="thin">
          <color theme="0"/>
        </top>
        <bottom style="thin">
          <color theme="0"/>
        </bottom>
        <vertical style="thin">
          <color theme="0"/>
        </vertical>
        <horizontal style="thin">
          <color theme="0"/>
        </horizontal>
      </border>
    </dxf>
    <dxf>
      <font>
        <color theme="1"/>
      </font>
      <border>
        <horizontal style="thin">
          <color theme="0" tint="-0.14999847407452621"/>
        </horizontal>
      </border>
    </dxf>
    <dxf>
      <fill>
        <patternFill>
          <bgColor theme="4" tint="0.79995117038483843"/>
        </patternFill>
      </fill>
    </dxf>
    <dxf>
      <fill>
        <patternFill patternType="solid">
          <fgColor theme="4" tint="0.79995117038483843"/>
          <bgColor theme="4" tint="0.79995117038483843"/>
        </patternFill>
      </fill>
      <border>
        <top/>
      </border>
    </dxf>
    <dxf>
      <fill>
        <patternFill patternType="solid">
          <fgColor theme="4" tint="0.79995117038483843"/>
          <bgColor theme="4" tint="0.79995117038483843"/>
        </patternFill>
      </fill>
      <border>
        <bottom/>
      </border>
    </dxf>
  </dxfs>
  <tableStyles count="12" defaultTableStyle="TableStyleMedium2" defaultPivotStyle="GTFCC tool">
    <tableStyle name="Flattened Pivot Style" table="0" count="3" xr9:uid="{162DEA34-BB6A-4690-85D7-494055EBA32A}">
      <tableStyleElement type="headerRow" dxfId="215"/>
      <tableStyleElement type="totalRow" dxfId="214"/>
      <tableStyleElement type="secondRowStripe" dxfId="213"/>
    </tableStyle>
    <tableStyle name="GTFCC tool" table="0" count="11" xr9:uid="{E6968C78-9FAF-4431-AD98-140BB1C9C76F}">
      <tableStyleElement type="wholeTable" dxfId="212"/>
      <tableStyleElement type="headerRow" dxfId="211"/>
      <tableStyleElement type="totalRow" dxfId="210"/>
      <tableStyleElement type="firstRowStripe" dxfId="209"/>
      <tableStyleElement type="firstColumnStripe" dxfId="208"/>
      <tableStyleElement type="firstSubtotalRow" dxfId="207"/>
      <tableStyleElement type="secondSubtotalRow" dxfId="206"/>
      <tableStyleElement type="firstRowSubheading" dxfId="205"/>
      <tableStyleElement type="secondRowSubheading" dxfId="204"/>
      <tableStyleElement type="pageFieldLabels" dxfId="203"/>
      <tableStyleElement type="pageFieldValues" dxfId="202"/>
    </tableStyle>
    <tableStyle name="Missing values" table="0" count="12" xr9:uid="{22DCB4E3-CD90-49C6-841A-AD2864E1F3BE}">
      <tableStyleElement type="wholeTable" dxfId="201"/>
      <tableStyleElement type="headerRow" dxfId="200"/>
      <tableStyleElement type="totalRow" dxfId="199"/>
      <tableStyleElement type="firstRowStripe" dxfId="198"/>
      <tableStyleElement type="secondRowStripe" dxfId="197"/>
      <tableStyleElement type="firstColumnStripe" dxfId="196"/>
      <tableStyleElement type="firstSubtotalRow" dxfId="195"/>
      <tableStyleElement type="secondSubtotalRow" dxfId="194"/>
      <tableStyleElement type="firstRowSubheading" dxfId="193"/>
      <tableStyleElement type="secondRowSubheading" dxfId="192"/>
      <tableStyleElement type="pageFieldLabels" dxfId="191"/>
      <tableStyleElement type="pageFieldValues" dxfId="190"/>
    </tableStyle>
    <tableStyle name="Missing values 3" table="0" count="12" xr9:uid="{CE0E1287-A749-4FB3-9778-64C44D93469E}">
      <tableStyleElement type="wholeTable" dxfId="189"/>
      <tableStyleElement type="headerRow" dxfId="188"/>
      <tableStyleElement type="totalRow" dxfId="187"/>
      <tableStyleElement type="firstRowStripe" dxfId="186"/>
      <tableStyleElement type="secondRowStripe" dxfId="185"/>
      <tableStyleElement type="firstColumnStripe" dxfId="184"/>
      <tableStyleElement type="firstSubtotalRow" dxfId="183"/>
      <tableStyleElement type="secondSubtotalRow" dxfId="182"/>
      <tableStyleElement type="firstRowSubheading" dxfId="181"/>
      <tableStyleElement type="secondRowSubheading" dxfId="180"/>
      <tableStyleElement type="pageFieldLabels" dxfId="179"/>
      <tableStyleElement type="pageFieldValues" dxfId="178"/>
    </tableStyle>
    <tableStyle name="Missing values 4" table="0" count="12" xr9:uid="{AC399CBA-3908-4AEF-B694-F7F1332BEA0A}">
      <tableStyleElement type="wholeTable" dxfId="177"/>
      <tableStyleElement type="headerRow" dxfId="176"/>
      <tableStyleElement type="totalRow" dxfId="175"/>
      <tableStyleElement type="firstRowStripe" dxfId="174"/>
      <tableStyleElement type="secondRowStripe" dxfId="173"/>
      <tableStyleElement type="firstColumnStripe" dxfId="172"/>
      <tableStyleElement type="firstSubtotalRow" dxfId="171"/>
      <tableStyleElement type="secondSubtotalRow" dxfId="170"/>
      <tableStyleElement type="firstRowSubheading" dxfId="169"/>
      <tableStyleElement type="secondRowSubheading" dxfId="168"/>
      <tableStyleElement type="pageFieldLabels" dxfId="167"/>
      <tableStyleElement type="pageFieldValues" dxfId="166"/>
    </tableStyle>
    <tableStyle name="Missing values 5" table="0" count="12" xr9:uid="{2CB5D33C-D54C-4EB4-8CF2-07E814E7F21B}">
      <tableStyleElement type="wholeTable" dxfId="165"/>
      <tableStyleElement type="headerRow" dxfId="164"/>
      <tableStyleElement type="totalRow" dxfId="163"/>
      <tableStyleElement type="firstRowStripe" dxfId="162"/>
      <tableStyleElement type="secondRowStripe" dxfId="161"/>
      <tableStyleElement type="firstColumnStripe" dxfId="160"/>
      <tableStyleElement type="firstSubtotalRow" dxfId="159"/>
      <tableStyleElement type="secondSubtotalRow" dxfId="158"/>
      <tableStyleElement type="firstRowSubheading" dxfId="157"/>
      <tableStyleElement type="secondRowSubheading" dxfId="156"/>
      <tableStyleElement type="pageFieldLabels" dxfId="155"/>
      <tableStyleElement type="pageFieldValues" dxfId="154"/>
    </tableStyle>
    <tableStyle name="Missing values 6" table="0" count="12" xr9:uid="{30D44B18-E2F4-4200-896F-1F681F5D6081}">
      <tableStyleElement type="wholeTable" dxfId="153"/>
      <tableStyleElement type="headerRow" dxfId="152"/>
      <tableStyleElement type="totalRow" dxfId="151"/>
      <tableStyleElement type="firstRowStripe" dxfId="150"/>
      <tableStyleElement type="secondRowStripe" dxfId="149"/>
      <tableStyleElement type="firstColumnStripe" dxfId="148"/>
      <tableStyleElement type="firstSubtotalRow" dxfId="147"/>
      <tableStyleElement type="secondSubtotalRow" dxfId="146"/>
      <tableStyleElement type="firstRowSubheading" dxfId="145"/>
      <tableStyleElement type="secondRowSubheading" dxfId="144"/>
      <tableStyleElement type="pageFieldLabels" dxfId="143"/>
      <tableStyleElement type="pageFieldValues" dxfId="142"/>
    </tableStyle>
    <tableStyle name="Missing values 6 2" table="0" count="12" xr9:uid="{48B5DDE3-FD04-4BCA-BEEB-6A28087DF2CB}">
      <tableStyleElement type="wholeTable" dxfId="141"/>
      <tableStyleElement type="headerRow" dxfId="140"/>
      <tableStyleElement type="totalRow" dxfId="139"/>
      <tableStyleElement type="firstRowStripe" dxfId="138"/>
      <tableStyleElement type="secondRowStripe" dxfId="137"/>
      <tableStyleElement type="firstColumnStripe" dxfId="136"/>
      <tableStyleElement type="firstSubtotalRow" dxfId="135"/>
      <tableStyleElement type="secondSubtotalRow" dxfId="134"/>
      <tableStyleElement type="firstRowSubheading" dxfId="133"/>
      <tableStyleElement type="secondRowSubheading" dxfId="132"/>
      <tableStyleElement type="pageFieldLabels" dxfId="131"/>
      <tableStyleElement type="pageFieldValues" dxfId="130"/>
    </tableStyle>
    <tableStyle name="Missing values 6 3" table="0" count="12" xr9:uid="{454A3E91-E7A0-416F-807E-DFF2C87C55E6}">
      <tableStyleElement type="wholeTable" dxfId="129"/>
      <tableStyleElement type="headerRow" dxfId="128"/>
      <tableStyleElement type="totalRow" dxfId="127"/>
      <tableStyleElement type="firstRowStripe" dxfId="126"/>
      <tableStyleElement type="secondRowStripe" dxfId="125"/>
      <tableStyleElement type="firstColumnStripe" dxfId="124"/>
      <tableStyleElement type="firstSubtotalRow" dxfId="123"/>
      <tableStyleElement type="secondSubtotalRow" dxfId="122"/>
      <tableStyleElement type="firstRowSubheading" dxfId="121"/>
      <tableStyleElement type="secondRowSubheading" dxfId="120"/>
      <tableStyleElement type="pageFieldLabels" dxfId="119"/>
      <tableStyleElement type="pageFieldValues" dxfId="118"/>
    </tableStyle>
    <tableStyle name="PivotTable Style 1" table="0" count="1" xr9:uid="{60643D08-0C71-48AA-8D3C-321A1E055D58}">
      <tableStyleElement type="wholeTable" dxfId="117"/>
    </tableStyle>
    <tableStyle name="results" pivot="0" count="9" xr9:uid="{C0D97B90-D44B-4CE0-B696-E3195770E4AC}">
      <tableStyleElement type="wholeTable" dxfId="116"/>
      <tableStyleElement type="headerRow" dxfId="115"/>
      <tableStyleElement type="totalRow" dxfId="114"/>
      <tableStyleElement type="firstColumn" dxfId="113"/>
      <tableStyleElement type="lastColumn" dxfId="112"/>
      <tableStyleElement type="firstRowStripe" dxfId="111"/>
      <tableStyleElement type="secondRowStripe" dxfId="110"/>
      <tableStyleElement type="firstColumnStripe" dxfId="109"/>
      <tableStyleElement type="secondColumnStripe" dxfId="108"/>
    </tableStyle>
    <tableStyle name="results tables" pivot="0" count="9" xr9:uid="{0BAAEDD5-258A-4682-8AEF-83777968FE52}">
      <tableStyleElement type="wholeTable" dxfId="107"/>
      <tableStyleElement type="headerRow" dxfId="106"/>
      <tableStyleElement type="totalRow" dxfId="105"/>
      <tableStyleElement type="firstColumn" dxfId="104"/>
      <tableStyleElement type="lastColumn" dxfId="103"/>
      <tableStyleElement type="firstRowStripe" dxfId="102"/>
      <tableStyleElement type="secondRowStripe" dxfId="101"/>
      <tableStyleElement type="firstColumnStripe" dxfId="100"/>
      <tableStyleElement type="secondColumnStripe" dxfId="99"/>
    </tableStyle>
  </tableStyles>
  <colors>
    <mruColors>
      <color rgb="FF009999"/>
      <color rgb="FF83D9D7"/>
      <color rgb="FFB8E9E8"/>
      <color rgb="FFA1ECE8"/>
      <color rgb="FF008080"/>
      <color rgb="FFFB8072"/>
      <color rgb="FFFFF2CC"/>
      <color rgb="FFF7E9D4"/>
      <color rgb="FF9BCD9A"/>
      <color rgb="FFFBD9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customXml" Target="../customXml/item6.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20"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calcChain" Target="calcChain.xml"/><Relationship Id="rId23" Type="http://schemas.openxmlformats.org/officeDocument/2006/relationships/customXml" Target="../customXml/item8.xml"/><Relationship Id="rId10" Type="http://schemas.openxmlformats.org/officeDocument/2006/relationships/theme" Target="theme/theme1.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sheetMetadata" Target="metadata.xml"/><Relationship Id="rId22" Type="http://schemas.openxmlformats.org/officeDocument/2006/relationships/customXml" Target="../customXml/item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xdr:col>
      <xdr:colOff>3813629</xdr:colOff>
      <xdr:row>0</xdr:row>
      <xdr:rowOff>205017</xdr:rowOff>
    </xdr:from>
    <xdr:to>
      <xdr:col>4</xdr:col>
      <xdr:colOff>1645227</xdr:colOff>
      <xdr:row>0</xdr:row>
      <xdr:rowOff>1489365</xdr:rowOff>
    </xdr:to>
    <xdr:grpSp>
      <xdr:nvGrpSpPr>
        <xdr:cNvPr id="2" name="Group 2">
          <a:extLst>
            <a:ext uri="{FF2B5EF4-FFF2-40B4-BE49-F238E27FC236}">
              <a16:creationId xmlns:a16="http://schemas.microsoft.com/office/drawing/2014/main" id="{FE2CB8D9-CD99-4692-9DEF-E5EB8EF23A78}"/>
            </a:ext>
          </a:extLst>
        </xdr:cNvPr>
        <xdr:cNvGrpSpPr/>
      </xdr:nvGrpSpPr>
      <xdr:grpSpPr>
        <a:xfrm>
          <a:off x="4766129" y="205017"/>
          <a:ext cx="5261098" cy="1284348"/>
          <a:chOff x="0" y="0"/>
          <a:chExt cx="3451860" cy="1020405"/>
        </a:xfrm>
      </xdr:grpSpPr>
      <xdr:sp macro="" textlink="">
        <xdr:nvSpPr>
          <xdr:cNvPr id="3" name="Text Box 2">
            <a:extLst>
              <a:ext uri="{FF2B5EF4-FFF2-40B4-BE49-F238E27FC236}">
                <a16:creationId xmlns:a16="http://schemas.microsoft.com/office/drawing/2014/main" id="{FD4F8061-743F-D07C-B2A1-01D5E388997B}"/>
              </a:ext>
            </a:extLst>
          </xdr:cNvPr>
          <xdr:cNvSpPr txBox="1">
            <a:spLocks noChangeArrowheads="1"/>
          </xdr:cNvSpPr>
        </xdr:nvSpPr>
        <xdr:spPr bwMode="auto">
          <a:xfrm>
            <a:off x="0" y="76161"/>
            <a:ext cx="2378074" cy="944244"/>
          </a:xfrm>
          <a:prstGeom prst="rect">
            <a:avLst/>
          </a:prstGeom>
          <a:noFill/>
          <a:ln w="9525">
            <a:noFill/>
            <a:miter lim="800000"/>
            <a:headEnd/>
            <a:tailEnd/>
          </a:ln>
        </xdr:spPr>
        <xdr:txBody>
          <a:bodyPr rot="0" vert="horz" wrap="square" lIns="91440" tIns="45720" rIns="91440" bIns="45720" anchor="t" anchorCtr="0">
            <a:spAutoFit/>
          </a:bodyPr>
          <a:lstStyle/>
          <a:p>
            <a:pPr algn="just" rtl="1">
              <a:spcBef>
                <a:spcPts val="0"/>
              </a:spcBef>
              <a:spcAft>
                <a:spcPts val="0"/>
              </a:spcAft>
            </a:pPr>
            <a:r>
              <a:rPr lang="ar-SA" sz="1800">
                <a:effectLst/>
                <a:latin typeface="Arial" panose="020B0604020202020204" pitchFamily="34" charset="0"/>
                <a:ea typeface="Arial" panose="020B0604020202020204" pitchFamily="34" charset="0"/>
                <a:cs typeface="Simplified Arabic" panose="02020603050405020304" pitchFamily="18" charset="-78"/>
              </a:rPr>
              <a:t>فرقة العمل العالمية </a:t>
            </a:r>
            <a:endParaRPr lang="en-US" sz="1000">
              <a:effectLst/>
              <a:latin typeface="Arial" panose="020B0604020202020204" pitchFamily="34" charset="0"/>
              <a:ea typeface="Arial" panose="020B0604020202020204" pitchFamily="34" charset="0"/>
            </a:endParaRPr>
          </a:p>
          <a:p>
            <a:pPr algn="just" rtl="1">
              <a:spcBef>
                <a:spcPts val="0"/>
              </a:spcBef>
              <a:spcAft>
                <a:spcPts val="0"/>
              </a:spcAft>
            </a:pPr>
            <a:r>
              <a:rPr lang="ar-SA" sz="2200" b="1">
                <a:effectLst/>
                <a:latin typeface="Arial" panose="020B0604020202020204" pitchFamily="34" charset="0"/>
                <a:ea typeface="Arial" panose="020B0604020202020204" pitchFamily="34" charset="0"/>
                <a:cs typeface="Simplified Arabic" panose="02020603050405020304" pitchFamily="18" charset="-78"/>
              </a:rPr>
              <a:t>لمكافحة الكوليرا</a:t>
            </a:r>
            <a:endParaRPr lang="en-US" sz="1000">
              <a:effectLst/>
              <a:latin typeface="Arial" panose="020B0604020202020204" pitchFamily="34" charset="0"/>
              <a:ea typeface="Arial" panose="020B0604020202020204" pitchFamily="34" charset="0"/>
            </a:endParaRPr>
          </a:p>
        </xdr:txBody>
      </xdr:sp>
      <xdr:pic>
        <xdr:nvPicPr>
          <xdr:cNvPr id="4" name="Picture 4" descr="Une image contenant texte&#10;&#10;Description générée automatiquement">
            <a:extLst>
              <a:ext uri="{FF2B5EF4-FFF2-40B4-BE49-F238E27FC236}">
                <a16:creationId xmlns:a16="http://schemas.microsoft.com/office/drawing/2014/main" id="{70EDD6BA-A2E3-1B23-3D7E-80518492918B}"/>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82197"/>
          <a:stretch/>
        </xdr:blipFill>
        <xdr:spPr bwMode="auto">
          <a:xfrm>
            <a:off x="2400300" y="0"/>
            <a:ext cx="1051560" cy="1009015"/>
          </a:xfrm>
          <a:prstGeom prst="rect">
            <a:avLst/>
          </a:prstGeom>
          <a:ln>
            <a:noFill/>
          </a:ln>
          <a:effectLst/>
          <a:extLst>
            <a:ext uri="{53640926-AAD7-44D8-BBD7-CCE9431645EC}">
              <a14:shadowObscured xmlns:a14="http://schemas.microsoft.com/office/drawing/2010/main"/>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1925484</xdr:colOff>
      <xdr:row>4</xdr:row>
      <xdr:rowOff>266291</xdr:rowOff>
    </xdr:from>
    <xdr:to>
      <xdr:col>6</xdr:col>
      <xdr:colOff>920634</xdr:colOff>
      <xdr:row>4</xdr:row>
      <xdr:rowOff>4171046</xdr:rowOff>
    </xdr:to>
    <xdr:pic>
      <xdr:nvPicPr>
        <xdr:cNvPr id="2" name="Picture 1">
          <a:extLst>
            <a:ext uri="{FF2B5EF4-FFF2-40B4-BE49-F238E27FC236}">
              <a16:creationId xmlns:a16="http://schemas.microsoft.com/office/drawing/2014/main" id="{37B2946A-5A8D-4FC9-94CA-297EE349555B}"/>
            </a:ext>
          </a:extLst>
        </xdr:cNvPr>
        <xdr:cNvPicPr>
          <a:picLocks noChangeAspect="1"/>
        </xdr:cNvPicPr>
      </xdr:nvPicPr>
      <xdr:blipFill>
        <a:blip xmlns:r="http://schemas.openxmlformats.org/officeDocument/2006/relationships" r:embed="rId1"/>
        <a:stretch>
          <a:fillRect/>
        </a:stretch>
      </xdr:blipFill>
      <xdr:spPr>
        <a:xfrm>
          <a:off x="4117258" y="1249517"/>
          <a:ext cx="6860957" cy="3904755"/>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 Sudre" refreshedDate="45280.46833009259" createdVersion="8" refreshedVersion="8" minRefreshableVersion="3" recordCount="1" xr:uid="{ED20BDD1-B0A7-48D4-A840-47AC63AA36CB}">
  <cacheSource type="worksheet">
    <worksheetSource name="working_table"/>
  </cacheSource>
  <cacheFields count="24">
    <cacheField name="unique_id" numFmtId="0">
      <sharedItems/>
    </cacheField>
    <cacheField name="admin_1" numFmtId="0">
      <sharedItems/>
    </cacheField>
    <cacheField name="admin_2" numFmtId="0">
      <sharedItems/>
    </cacheField>
    <cacheField name="pop" numFmtId="0">
      <sharedItems/>
    </cacheField>
    <cacheField name="VF_01_chol_otbk" numFmtId="0">
      <sharedItems/>
    </cacheField>
    <cacheField name="VF_02_chol_import" numFmtId="0">
      <sharedItems/>
    </cacheField>
    <cacheField name="VF_03_chol_proximity" numFmtId="0">
      <sharedItems/>
    </cacheField>
    <cacheField name="VF_04_mov_pathw" numFmtId="0">
      <sharedItems/>
    </cacheField>
    <cacheField name="VF_05_pop_gathering" numFmtId="0">
      <sharedItems/>
    </cacheField>
    <cacheField name="VF_06_overcrowded_set" numFmtId="0">
      <sharedItems/>
    </cacheField>
    <cacheField name="VF_07_high_risk_pop" numFmtId="0">
      <sharedItems/>
    </cacheField>
    <cacheField name="VF_08_hard_to_acc_risk_pop" numFmtId="0">
      <sharedItems/>
    </cacheField>
    <cacheField name="VF_09_ocv" numFmtId="0">
      <sharedItems/>
    </cacheField>
    <cacheField name="VF_10_climate_event" numFmtId="0">
      <sharedItems/>
    </cacheField>
    <cacheField name="VF_11_comp_humanit_emerg" numFmtId="0">
      <sharedItems/>
    </cacheField>
    <cacheField name="VF_12_unimprov_water" numFmtId="0">
      <sharedItems/>
    </cacheField>
    <cacheField name="VF_13_unimprov_sanitat" numFmtId="0">
      <sharedItems/>
    </cacheField>
    <cacheField name="VF_14_limited_hygien" numFmtId="0">
      <sharedItems/>
    </cacheField>
    <cacheField name="VF_15_add_factor_1" numFmtId="0">
      <sharedItems/>
    </cacheField>
    <cacheField name="VF_16_add_factor_2" numFmtId="0">
      <sharedItems/>
    </cacheField>
    <cacheField name="VF_17_add_factor_3" numFmtId="0">
      <sharedItems/>
    </cacheField>
    <cacheField name="VF_18_add_factor_4" numFmtId="0">
      <sharedItems/>
    </cacheField>
    <cacheField name="Number_of_missing_values" numFmtId="0">
      <sharedItems containsSemiMixedTypes="0" containsString="0" containsNumber="1" containsInteger="1" minValue="0" maxValue="0"/>
    </cacheField>
    <cacheField name="Priority_index" numFmtId="1">
      <sharedItems containsMixedTypes="1" containsNumber="1" minValue="0" maxValue="18.5" count="26">
        <e v="#REF!"/>
        <n v="0" u="1"/>
        <n v="2" u="1"/>
        <n v="1" u="1"/>
        <n v="3" u="1"/>
        <n v="8" u="1"/>
        <n v="4" u="1"/>
        <n v="5" u="1"/>
        <n v="6" u="1"/>
        <n v="7" u="1"/>
        <n v="12.5" u="1"/>
        <n v="4.5" u="1"/>
        <n v="13" u="1"/>
        <n v="13.5" u="1"/>
        <n v="14" u="1"/>
        <n v="14.5" u="1"/>
        <n v="6.5" u="1"/>
        <n v="2.5" u="1"/>
        <n v="7.5" u="1"/>
        <n v="8.5" u="1"/>
        <n v="9" u="1"/>
        <n v="10.5" u="1"/>
        <n v="11" u="1"/>
        <n v="18.5" u="1"/>
        <n v="1.5" u="1"/>
        <n v="12"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
  <r>
    <e v="#REF!"/>
    <e v="#REF!"/>
    <e v="#REF!"/>
    <e v="#REF!"/>
    <e v="#REF!"/>
    <e v="#REF!"/>
    <e v="#REF!"/>
    <e v="#REF!"/>
    <e v="#REF!"/>
    <e v="#REF!"/>
    <e v="#REF!"/>
    <e v="#REF!"/>
    <e v="#REF!"/>
    <e v="#REF!"/>
    <e v="#REF!"/>
    <e v="#REF!"/>
    <e v="#REF!"/>
    <e v="#REF!"/>
    <e v="#REF!"/>
    <e v="#REF!"/>
    <e v="#REF!"/>
    <e v="#REF!"/>
    <n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53A513A-2E6D-44FF-99D1-0CAFFBF040F8}" name="Priority index values" cacheId="0" applyNumberFormats="0" applyBorderFormats="0" applyFontFormats="0" applyPatternFormats="0" applyAlignmentFormats="0" applyWidthHeightFormats="1" dataCaption="Values" errorCaption="NA" showError="1" updatedVersion="8" minRefreshableVersion="3" showDrill="0" itemPrintTitles="1" createdVersion="8" indent="0" outline="1" outlineData="1" multipleFieldFilters="0" rowHeaderCaption="Vulnerability index values" fieldListSortAscending="1">
  <location ref="B6:I8" firstHeaderRow="0" firstDataRow="1" firstDataCol="1"/>
  <pivotFields count="24">
    <pivotField dataField="1"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numFmtId="1" showAll="0" sortType="descending">
      <items count="27">
        <item x="0"/>
        <item m="1" x="23"/>
        <item m="1" x="15"/>
        <item m="1" x="14"/>
        <item m="1" x="13"/>
        <item m="1" x="12"/>
        <item m="1" x="10"/>
        <item m="1" x="25"/>
        <item m="1" x="22"/>
        <item m="1" x="21"/>
        <item m="1" x="20"/>
        <item m="1" x="19"/>
        <item m="1" x="5"/>
        <item m="1" x="18"/>
        <item m="1" x="9"/>
        <item m="1" x="16"/>
        <item m="1" x="8"/>
        <item m="1" x="7"/>
        <item m="1" x="11"/>
        <item m="1" x="6"/>
        <item m="1" x="4"/>
        <item m="1" x="17"/>
        <item m="1" x="2"/>
        <item m="1" x="24"/>
        <item m="1" x="3"/>
        <item m="1" x="1"/>
        <item t="default"/>
      </items>
    </pivotField>
  </pivotFields>
  <rowFields count="1">
    <field x="23"/>
  </rowFields>
  <rowItems count="2">
    <i>
      <x/>
    </i>
    <i t="grand">
      <x/>
    </i>
  </rowItems>
  <colFields count="1">
    <field x="-2"/>
  </colFields>
  <colItems count="7">
    <i>
      <x/>
    </i>
    <i i="1">
      <x v="1"/>
    </i>
    <i i="2">
      <x v="2"/>
    </i>
    <i i="3">
      <x v="3"/>
    </i>
    <i i="4">
      <x v="4"/>
    </i>
    <i i="5">
      <x v="5"/>
    </i>
    <i i="6">
      <x v="6"/>
    </i>
  </colItems>
  <dataFields count="7">
    <dataField name="Number of geographic units" fld="0" subtotal="count" baseField="22" baseItem="7"/>
    <dataField name="Cum. number of geographic units" fld="0" subtotal="count" showDataAs="runTotal" baseField="23" baseItem="0"/>
    <dataField name="Rel. % of the num. of geographic units" fld="0" subtotal="count" showDataAs="percentOfCol" baseField="22" baseItem="8" numFmtId="164"/>
    <dataField name="Cum. % of the num. of geographic units" fld="0" subtotal="count" baseField="23" baseItem="0" numFmtId="10">
      <extLst>
        <ext xmlns:x14="http://schemas.microsoft.com/office/spreadsheetml/2009/9/main" uri="{E15A36E0-9728-4e99-A89B-3F7291B0FE68}">
          <x14:dataField pivotShowAs="percentOfRunningTotal"/>
        </ext>
      </extLst>
    </dataField>
    <dataField name="Total population" fld="3" baseField="22" baseItem="0" numFmtId="3"/>
    <dataField name="Rel. % of total population" fld="3" showDataAs="percentOfCol" baseField="22" baseItem="5" numFmtId="10"/>
    <dataField name="Cum. % of total population " fld="3" baseField="23" baseItem="1" numFmtId="10">
      <extLst>
        <ext xmlns:x14="http://schemas.microsoft.com/office/spreadsheetml/2009/9/main" uri="{E15A36E0-9728-4e99-A89B-3F7291B0FE68}">
          <x14:dataField pivotShowAs="percentOfRunningTotal"/>
        </ext>
      </extLst>
    </dataField>
  </dataFields>
  <formats count="13">
    <format dxfId="62">
      <pivotArea collapsedLevelsAreSubtotals="1" fieldPosition="0">
        <references count="2">
          <reference field="4294967294" count="1" selected="0">
            <x v="2"/>
          </reference>
          <reference field="23" count="0"/>
        </references>
      </pivotArea>
    </format>
    <format dxfId="61">
      <pivotArea collapsedLevelsAreSubtotals="1" fieldPosition="0">
        <references count="2">
          <reference field="4294967294" count="1" selected="0">
            <x v="5"/>
          </reference>
          <reference field="23" count="0"/>
        </references>
      </pivotArea>
    </format>
    <format dxfId="60">
      <pivotArea grandRow="1" outline="0" collapsedLevelsAreSubtotals="1" fieldPosition="0"/>
    </format>
    <format dxfId="59">
      <pivotArea dataOnly="0" labelOnly="1" grandRow="1" outline="0" fieldPosition="0"/>
    </format>
    <format dxfId="58">
      <pivotArea field="23" type="button" dataOnly="0" labelOnly="1" outline="0" axis="axisRow" fieldPosition="0"/>
    </format>
    <format dxfId="57">
      <pivotArea dataOnly="0" labelOnly="1" outline="0" fieldPosition="0">
        <references count="1">
          <reference field="4294967294" count="7">
            <x v="0"/>
            <x v="1"/>
            <x v="2"/>
            <x v="3"/>
            <x v="4"/>
            <x v="5"/>
            <x v="6"/>
          </reference>
        </references>
      </pivotArea>
    </format>
    <format dxfId="56">
      <pivotArea field="23" type="button" dataOnly="0" labelOnly="1" outline="0" axis="axisRow" fieldPosition="0"/>
    </format>
    <format dxfId="55">
      <pivotArea dataOnly="0" labelOnly="1" outline="0" fieldPosition="0">
        <references count="1">
          <reference field="4294967294" count="7">
            <x v="0"/>
            <x v="1"/>
            <x v="2"/>
            <x v="3"/>
            <x v="4"/>
            <x v="5"/>
            <x v="6"/>
          </reference>
        </references>
      </pivotArea>
    </format>
    <format dxfId="54">
      <pivotArea field="23" type="button" dataOnly="0" labelOnly="1" outline="0" axis="axisRow" fieldPosition="0"/>
    </format>
    <format dxfId="53">
      <pivotArea dataOnly="0" labelOnly="1" outline="0" fieldPosition="0">
        <references count="1">
          <reference field="4294967294" count="7">
            <x v="0"/>
            <x v="1"/>
            <x v="2"/>
            <x v="3"/>
            <x v="4"/>
            <x v="5"/>
            <x v="6"/>
          </reference>
        </references>
      </pivotArea>
    </format>
    <format dxfId="52">
      <pivotArea collapsedLevelsAreSubtotals="1" fieldPosition="0">
        <references count="2">
          <reference field="4294967294" count="1" selected="0">
            <x v="3"/>
          </reference>
          <reference field="23" count="0"/>
        </references>
      </pivotArea>
    </format>
    <format dxfId="51">
      <pivotArea collapsedLevelsAreSubtotals="1" fieldPosition="0">
        <references count="2">
          <reference field="4294967294" count="2" selected="0">
            <x v="5"/>
            <x v="6"/>
          </reference>
          <reference field="23" count="0"/>
        </references>
      </pivotArea>
    </format>
    <format dxfId="50">
      <pivotArea dataOnly="0" labelOnly="1" fieldPosition="0">
        <references count="1">
          <reference field="23" count="0"/>
        </references>
      </pivotArea>
    </format>
  </formats>
  <conditionalFormats count="2">
    <conditionalFormat scope="field" priority="2">
      <pivotAreas count="1">
        <pivotArea outline="0" collapsedLevelsAreSubtotals="1" fieldPosition="0">
          <references count="2">
            <reference field="4294967294" count="1" selected="0">
              <x v="2"/>
            </reference>
            <reference field="23" count="0" selected="0"/>
          </references>
        </pivotArea>
      </pivotAreas>
    </conditionalFormat>
    <conditionalFormat scope="field" priority="1">
      <pivotAreas count="1">
        <pivotArea outline="0" collapsedLevelsAreSubtotals="1" fieldPosition="0">
          <references count="2">
            <reference field="4294967294" count="1" selected="0">
              <x v="5"/>
            </reference>
            <reference field="23" count="0" selected="0"/>
          </references>
        </pivotArea>
      </pivotAreas>
    </conditionalFormat>
  </conditionalFormats>
  <pivotTableStyleInfo name="Missing values 6 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growShrinkType="overwriteClear" connectionId="1" xr16:uid="{62A91256-A534-480B-B46A-33F2AA7D4279}" autoFormatId="16" applyNumberFormats="0" applyBorderFormats="0" applyFontFormats="0" applyPatternFormats="0" applyAlignmentFormats="0" applyWidthHeightFormats="0">
  <queryTableRefresh nextId="26">
    <queryTableFields count="24">
      <queryTableField id="1" name="unique_id" tableColumnId="1"/>
      <queryTableField id="2" name="admin_1" tableColumnId="2"/>
      <queryTableField id="3" name="admin_2" tableColumnId="3"/>
      <queryTableField id="4" name="pop" tableColumnId="4"/>
      <queryTableField id="5" name="VF_01_chol_otbk" tableColumnId="5"/>
      <queryTableField id="6" name="VF_02_chol_import" tableColumnId="6"/>
      <queryTableField id="7" name="VF_03_chol_proximity" tableColumnId="7"/>
      <queryTableField id="8" name="VF_04_mov_pathw" tableColumnId="8"/>
      <queryTableField id="9" name="VF_05_pop_gathering" tableColumnId="9"/>
      <queryTableField id="10" name="VF_06_overcrowded_set" tableColumnId="10"/>
      <queryTableField id="11" name="VF_07_high_risk_pop" tableColumnId="11"/>
      <queryTableField id="12" name="VF_08_hard_to_acc_risk_pop" tableColumnId="12"/>
      <queryTableField id="13" name="VF_09_ocv" tableColumnId="13"/>
      <queryTableField id="14" name="VF_10_climate_event" tableColumnId="14"/>
      <queryTableField id="15" name="VF_11_comp_humanit_emerg" tableColumnId="15"/>
      <queryTableField id="16" name="VF_12_unimprov_water" tableColumnId="16"/>
      <queryTableField id="17" name="VF_13_unimprov_sanitat" tableColumnId="17"/>
      <queryTableField id="18" name="VF_14_limited_hygien" tableColumnId="18"/>
      <queryTableField id="19" name="VF_15_add_factor_1" tableColumnId="19"/>
      <queryTableField id="20" name="VF_16_add_factor_2" tableColumnId="20"/>
      <queryTableField id="21" name="VF_17_add_factor_3" tableColumnId="21"/>
      <queryTableField id="22" name="VF_18_add_factor_4" tableColumnId="22"/>
      <queryTableField id="24" name="Number_of_missing_values" tableColumnId="24"/>
      <queryTableField id="23" name="Priority_index" tableColumnId="23"/>
    </queryTableFields>
  </queryTableRefresh>
</queryTable>
</file>

<file path=xl/tables/_rels/table3.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A167007-E05C-4642-B76F-DC6D00C17426}" name="data_inputs" displayName="data_inputs" ref="A1:A2" totalsRowShown="0" headerRowDxfId="98" headerRowCellStyle="Normal" dataCellStyle="Normal">
  <tableColumns count="1">
    <tableColumn id="1" xr3:uid="{925583FC-A0E6-47F2-8DBE-3A7CF7EA0FE6}" name="Paste data here (as values only) " dataCellStyle="Normal"/>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5429E05-EEE1-4FFF-8984-06C706699196}" name="working_table" displayName="working_table" ref="A1:X2" totalsRowShown="0" headerRowDxfId="90" dataDxfId="88" headerRowBorderDxfId="89" tableBorderDxfId="87" headerRowCellStyle="Normal" dataCellStyle="Normal">
  <autoFilter ref="A1:X2" xr:uid="{15429E05-EEE1-4FFF-8984-06C70669919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autoFilter>
  <tableColumns count="24">
    <tableColumn id="1" xr3:uid="{8C6EB96E-EFE7-4775-8FA1-985F07C8F881}" name="unique_id" dataDxfId="86" dataCellStyle="Normal">
      <calculatedColumnFormula array="1">INDIRECT(_0_uniq_id)</calculatedColumnFormula>
    </tableColumn>
    <tableColumn id="2" xr3:uid="{6D21BE09-B26B-4300-BF73-CE94A4DF557D}" name="admin_1" dataDxfId="85" dataCellStyle="Normal">
      <calculatedColumnFormula array="1">INDIRECT(_1_adi_1)</calculatedColumnFormula>
    </tableColumn>
    <tableColumn id="3" xr3:uid="{E4FE6733-4457-4E9B-9DA5-F86B88DCB1E9}" name="admin_2" dataDxfId="84" dataCellStyle="Normal">
      <calculatedColumnFormula array="1">INDIRECT(_2_adi_2)</calculatedColumnFormula>
    </tableColumn>
    <tableColumn id="4" xr3:uid="{693645EA-5DB4-4AE7-8E33-5DCF761B45CA}" name="pop" dataDxfId="83" dataCellStyle="Normal">
      <calculatedColumnFormula array="1">INDIRECT(_3_pop)</calculatedColumnFormula>
    </tableColumn>
    <tableColumn id="23" xr3:uid="{1B2C25BC-6430-4AC3-8E60-2FA1C77D184F}" name="VF_01_chol_otbk" dataDxfId="82" dataCellStyle="Normal">
      <calculatedColumnFormula array="1">INDIRECT(_q01)</calculatedColumnFormula>
    </tableColumn>
    <tableColumn id="24" xr3:uid="{5179492D-F10E-468F-99FF-E2C844C2D9A2}" name="VF_02_chol_import" dataDxfId="81" dataCellStyle="Normal">
      <calculatedColumnFormula array="1">INDIRECT(_q02)</calculatedColumnFormula>
    </tableColumn>
    <tableColumn id="25" xr3:uid="{906FFEBF-113B-42FB-BF03-C66A66843E58}" name="VF_03_chol_proximity" dataDxfId="80" dataCellStyle="Normal">
      <calculatedColumnFormula array="1">INDIRECT(_q03)</calculatedColumnFormula>
    </tableColumn>
    <tableColumn id="26" xr3:uid="{4A1207F3-E0BA-4AD8-A256-615940569554}" name="VF_04_mov_pathw" dataDxfId="79" dataCellStyle="Normal">
      <calculatedColumnFormula array="1">INDIRECT(_q04)</calculatedColumnFormula>
    </tableColumn>
    <tableColumn id="27" xr3:uid="{065BBD48-2991-4002-BA24-6FBE8367850E}" name="VF_05_pop_gathering" dataDxfId="78" dataCellStyle="Normal">
      <calculatedColumnFormula array="1">INDIRECT(_q05)</calculatedColumnFormula>
    </tableColumn>
    <tableColumn id="28" xr3:uid="{8A760CDF-7008-4597-8438-11CF150C537C}" name="VF_06_overcrowded_set" dataDxfId="77" dataCellStyle="Normal">
      <calculatedColumnFormula array="1">INDIRECT(_q06)</calculatedColumnFormula>
    </tableColumn>
    <tableColumn id="29" xr3:uid="{B16A6905-9565-4BD9-A259-19F25F9F870B}" name="VF_07_high_risk_pop" dataDxfId="76" dataCellStyle="Normal">
      <calculatedColumnFormula array="1">INDIRECT(_q07)</calculatedColumnFormula>
    </tableColumn>
    <tableColumn id="30" xr3:uid="{A7679313-6C0B-41E6-AB96-9D7E1FCDF9E7}" name="VF_08_hard_to_acc_risk_pop" dataDxfId="75" dataCellStyle="Normal">
      <calculatedColumnFormula array="1">INDIRECT(_q08)</calculatedColumnFormula>
    </tableColumn>
    <tableColumn id="12" xr3:uid="{ACA174BC-64B3-4811-A5F5-43A6736FF03B}" name="VF_09_ocv" dataDxfId="74">
      <calculatedColumnFormula array="1">INDIRECT(_q09)</calculatedColumnFormula>
    </tableColumn>
    <tableColumn id="11" xr3:uid="{480C5FBB-1005-4C65-BB14-534A308C234D}" name="VF_10_climate_event" dataDxfId="73">
      <calculatedColumnFormula array="1">INDIRECT(_q10)</calculatedColumnFormula>
    </tableColumn>
    <tableColumn id="10" xr3:uid="{04381652-2922-4BBC-8CAD-16A3BB8AA654}" name="VF_11_comp_humanit_emerg" dataDxfId="72">
      <calculatedColumnFormula array="1">INDIRECT(_q11)</calculatedColumnFormula>
    </tableColumn>
    <tableColumn id="9" xr3:uid="{D7D32647-B74A-461F-924E-E8A44D0D76E3}" name="VF_12_unimprov_water" dataDxfId="71">
      <calculatedColumnFormula array="1">INDIRECT(_q12)</calculatedColumnFormula>
    </tableColumn>
    <tableColumn id="14" xr3:uid="{D5A8538B-B1D1-433D-BD19-A063A806344B}" name="VF_13_unimprov_sanitat" dataDxfId="70">
      <calculatedColumnFormula array="1">INDIRECT(_q13)</calculatedColumnFormula>
    </tableColumn>
    <tableColumn id="7" xr3:uid="{36B77A99-A716-4CAE-AFD6-A42861C2AAD4}" name="VF_14_limited_hygien" dataDxfId="69">
      <calculatedColumnFormula array="1">INDIRECT(_q14)</calculatedColumnFormula>
    </tableColumn>
    <tableColumn id="33" xr3:uid="{75549BC9-AD5A-4BC0-8A4E-98DC7865E0A8}" name="VF_15_add_factor_1" dataDxfId="68">
      <calculatedColumnFormula array="1">INDIRECT(_q15)</calculatedColumnFormula>
    </tableColumn>
    <tableColumn id="32" xr3:uid="{390011CE-03A5-4F9A-A11B-F2FD8BC011C5}" name="VF_16_add_factor_2" dataDxfId="67">
      <calculatedColumnFormula array="1">INDIRECT(_q16)</calculatedColumnFormula>
    </tableColumn>
    <tableColumn id="31" xr3:uid="{254E2C51-033C-4570-88A6-DAC4C3A53FD3}" name="VF_17_add_factor_3" dataDxfId="66">
      <calculatedColumnFormula array="1">INDIRECT(_q17)</calculatedColumnFormula>
    </tableColumn>
    <tableColumn id="21" xr3:uid="{E3981F6C-5AE2-4F65-A1AA-1CC85A671A46}" name="VF_18_add_factor_4" dataDxfId="65">
      <calculatedColumnFormula array="1">INDIRECT(_q18)</calculatedColumnFormula>
    </tableColumn>
    <tableColumn id="5" xr3:uid="{5971B8B9-FAA4-405E-A4F5-B6779E7C9DDD}" name="Number_of_missing_values" dataDxfId="64">
      <calculatedColumnFormula>COUNTIF(working_table[[#This Row],[VF_01_chol_otbk]:[VF_18_add_factor_4]],"Missing_value")</calculatedColumnFormula>
    </tableColumn>
    <tableColumn id="22" xr3:uid="{FCE7BE05-05AF-4D41-ADCC-0333D07D197E}" name="Priority_index" dataDxfId="63" dataCellStyle="Normal">
      <calculatedColumnFormula>IF(working_table[[#This Row],[VF_01_chol_otbk]]= "Yes", "Initial PAMI",
IF('─&gt; Factor selection'!$I$8="Included in the vulnerability index", IF(working_table[[#This Row],[VF_02_chol_import]]="Yes", 1*'─&gt; Factor selection'!$G$8, 0),0) +
IF('─&gt; Factor selection'!$I$9="Included in the vulnerability index", IF(working_table[[#This Row],[VF_03_chol_proximity]]="Yes", 1*'─&gt; Factor selection'!$G$9, 0),0) +
IF('─&gt; Factor selection'!$I$10="Included in the vulnerability index", IF(working_table[[#This Row],[VF_04_mov_pathw]]="Yes", 1*'─&gt; Factor selection'!$G$10, 0),0) +
IF('─&gt; Factor selection'!$I$11="Included in the vulnerability index", IF(working_table[[#This Row],[VF_05_pop_gathering]]="Yes", 1*'─&gt; Factor selection'!$G$11, 0),0) +
IF('─&gt; Factor selection'!$I$12="Included in the vulnerability index", IF(working_table[[#This Row],[VF_06_overcrowded_set]]="Yes", 1*'─&gt; Factor selection'!$G$12, 0),0) +
IF('─&gt; Factor selection'!$I$13="Included in the vulnerability index", IF(working_table[[#This Row],[VF_07_high_risk_pop]]="Yes", 1*'─&gt; Factor selection'!$G$13, 0),0) +
IF('─&gt; Factor selection'!$I$14="Included in the vulnerability index", IF(working_table[[#This Row],[VF_08_hard_to_acc_risk_pop]]="Yes", 1*'─&gt; Factor selection'!$G$14, 0),0) +
IF('─&gt; Factor selection'!$I$15="Included in the vulnerability index", IF(working_table[[#This Row],[VF_09_ocv]]="Yes", 1*'─&gt; Factor selection'!$G$15, 0),0) +
IF('─&gt; Factor selection'!$I$16="Included in the vulnerability index", IF(working_table[[#This Row],[VF_10_climate_event]]="Yes", 1*'─&gt; Factor selection'!$G$16, 0),0) +
IF('─&gt; Factor selection'!$I$17="Included in the vulnerability index", IF(working_table[[#This Row],[VF_11_comp_humanit_emerg]]="Yes", 1*'─&gt; Factor selection'!$G$17, 0),0) +
IF('─&gt; Factor selection'!$I$18="Included in the vulnerability index", IF(working_table[[#This Row],[VF_12_unimprov_water]]="Yes", 1*'─&gt; Factor selection'!$G$18, 0),0) +
IF('─&gt; Factor selection'!$I$19="Included in the vulnerability index", IF(working_table[[#This Row],[VF_13_unimprov_sanitat]]="Yes", 1*'─&gt; Factor selection'!$G$19, 0),0) +
IF('─&gt; Factor selection'!$I$20="Included in the vulnerability index", IF(working_table[[#This Row],[VF_14_limited_hygien]]="Yes", 1*'─&gt; Factor selection'!$G$20, 0),0) +
IF('─&gt; Factor selection'!$I$21="Included in the vulnerability index", IF(working_table[[#This Row],[VF_15_add_factor_1]]="Yes", 1*'─&gt; Factor selection'!$G$21, 0),0) +
IF('─&gt; Factor selection'!$I$22="Included in the vulnerability index", IF(working_table[[#This Row],[VF_16_add_factor_2]]="Yes", 1*'─&gt; Factor selection'!$G$22, 0),0) +
IF('─&gt; Factor selection'!$I$23="Included in the vulnerability index", IF(working_table[[#This Row],[VF_17_add_factor_3]]="Yes", 1*'─&gt; Factor selection'!$G$23, 0),0) +
IF('─&gt; Factor selection'!$I$24="Included in the vulnerability index", IF(working_table[[#This Row],[VF_18_add_factor_4]]="Yes", 1*'─&gt; Factor selection'!$G$24, 0),0))</calculatedColumnFormula>
    </tableColumn>
  </tableColumns>
  <tableStyleInfo name="results"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73A9DC9B-0554-40CA-ACAC-F0F553AB596A}" name="table_working_table" displayName="table_working_table" ref="A1:X2" tableType="queryTable" totalsRowShown="0" headerRowDxfId="25" headerRowBorderDxfId="24">
  <autoFilter ref="A1:X2" xr:uid="{73A9DC9B-0554-40CA-ACAC-F0F553AB596A}"/>
  <sortState xmlns:xlrd2="http://schemas.microsoft.com/office/spreadsheetml/2017/richdata2" ref="A2:X101">
    <sortCondition descending="1" ref="X1:X101"/>
  </sortState>
  <tableColumns count="24">
    <tableColumn id="1" xr3:uid="{B5A8A693-0241-40D0-BE75-E6B83C5891EF}" uniqueName="1" name="unique_id" queryTableFieldId="1" dataDxfId="23"/>
    <tableColumn id="2" xr3:uid="{827FCA62-92F0-42AB-9D7C-2C7E5E9002E4}" uniqueName="2" name="admin_1" queryTableFieldId="2" dataDxfId="22"/>
    <tableColumn id="3" xr3:uid="{67D9F121-BB3A-4F48-BE3F-000C46BA828C}" uniqueName="3" name="admin_2" queryTableFieldId="3" dataDxfId="21"/>
    <tableColumn id="4" xr3:uid="{F9FCEA23-35AE-4999-962E-97A384F5ACB7}" uniqueName="4" name="pop" queryTableFieldId="4" dataDxfId="20"/>
    <tableColumn id="5" xr3:uid="{3476DD06-A982-4534-8197-2CA08FBC5F7A}" uniqueName="5" name="VF_01_chol_otbk" queryTableFieldId="5" dataDxfId="19"/>
    <tableColumn id="6" xr3:uid="{0BC81E6B-CC4C-4A3A-A822-CD84F33F5D25}" uniqueName="6" name="VF_02_chol_import" queryTableFieldId="6" dataDxfId="18"/>
    <tableColumn id="7" xr3:uid="{3E536C75-4533-474D-9D6F-DFDC25C2AAFC}" uniqueName="7" name="VF_03_chol_proximity" queryTableFieldId="7" dataDxfId="17"/>
    <tableColumn id="8" xr3:uid="{81D51CDC-F897-4985-8F32-5656B0E72565}" uniqueName="8" name="VF_04_mov_pathw" queryTableFieldId="8" dataDxfId="16"/>
    <tableColumn id="9" xr3:uid="{992FE67B-4EEE-4A98-ACAE-4C4F04DF2F19}" uniqueName="9" name="VF_05_pop_gathering" queryTableFieldId="9" dataDxfId="15"/>
    <tableColumn id="10" xr3:uid="{F38831F4-9A14-4D43-8C13-8F2E7B937B46}" uniqueName="10" name="VF_06_overcrowded_set" queryTableFieldId="10" dataDxfId="14"/>
    <tableColumn id="11" xr3:uid="{B014F7AF-615C-4A50-A584-900926EE34B5}" uniqueName="11" name="VF_07_high_risk_pop" queryTableFieldId="11" dataDxfId="13"/>
    <tableColumn id="12" xr3:uid="{458D7A21-05DD-47C4-9AB5-9A12E6FF9A2F}" uniqueName="12" name="VF_08_hard_to_acc_risk_pop" queryTableFieldId="12" dataDxfId="12"/>
    <tableColumn id="13" xr3:uid="{2F6D55DE-9833-4B2C-9416-E65E6690243C}" uniqueName="13" name="VF_09_ocv" queryTableFieldId="13" dataDxfId="11"/>
    <tableColumn id="14" xr3:uid="{E069FCAF-E99D-4C4E-B9DD-CF430D120043}" uniqueName="14" name="VF_10_climate_event" queryTableFieldId="14" dataDxfId="10"/>
    <tableColumn id="15" xr3:uid="{66780E6E-2C4D-47D5-BFF3-E5D12AFA573E}" uniqueName="15" name="VF_11_comp_humanit_emerg" queryTableFieldId="15" dataDxfId="9"/>
    <tableColumn id="16" xr3:uid="{D3A85FDD-510D-415D-BFA7-2168124EA98A}" uniqueName="16" name="VF_12_unimprov_water" queryTableFieldId="16" dataDxfId="8"/>
    <tableColumn id="17" xr3:uid="{F75C0318-B433-48E4-8CC0-9ED9B523C413}" uniqueName="17" name="VF_13_unimprov_sanitat" queryTableFieldId="17" dataDxfId="7"/>
    <tableColumn id="18" xr3:uid="{5863060E-56E8-4D5A-A642-CC6DFE499C1C}" uniqueName="18" name="VF_14_limited_hygien" queryTableFieldId="18" dataDxfId="6"/>
    <tableColumn id="19" xr3:uid="{A5BB2130-24CA-49A2-8467-1004C9B7A927}" uniqueName="19" name="VF_15_add_factor_1" queryTableFieldId="19" dataDxfId="5"/>
    <tableColumn id="20" xr3:uid="{27E12F90-89A0-4587-87AC-942FF0B64D1B}" uniqueName="20" name="VF_16_add_factor_2" queryTableFieldId="20" dataDxfId="4"/>
    <tableColumn id="21" xr3:uid="{014E8959-BFEA-4117-857E-7AD79AB1F4C8}" uniqueName="21" name="VF_17_add_factor_3" queryTableFieldId="21" dataDxfId="3"/>
    <tableColumn id="22" xr3:uid="{8E50E78B-637E-46F6-82D9-C1E769D118D7}" uniqueName="22" name="VF_18_add_factor_4" queryTableFieldId="22" dataDxfId="2"/>
    <tableColumn id="24" xr3:uid="{AD2ED593-E9BB-4EE4-8936-32950549DE95}" uniqueName="24" name="Number_of_missing_values" queryTableFieldId="24" dataDxfId="1"/>
    <tableColumn id="23" xr3:uid="{BD433306-E475-448D-AC3E-37112AD5BFDA}" uniqueName="23" name="Vulnerability_index" queryTableFieldId="23" dataDxfId="0"/>
  </tableColumns>
  <tableStyleInfo name="results"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tfcc.org/wp-content/uploads/2023/12/2023-gtfcc-pami-cholera-elimination-user-guide-ar.pdf" TargetMode="External"/><Relationship Id="rId7" Type="http://schemas.openxmlformats.org/officeDocument/2006/relationships/drawing" Target="../drawings/drawing1.xml"/><Relationship Id="rId2" Type="http://schemas.openxmlformats.org/officeDocument/2006/relationships/hyperlink" Target="https://www.gtfcc.org/wp-content/uploads/2023/12/2023-gtfcc-pami-cholera-elimination-guidance-ar.pdf" TargetMode="External"/><Relationship Id="rId1" Type="http://schemas.openxmlformats.org/officeDocument/2006/relationships/hyperlink" Target="mailto:gtfccsecretariat@who.int" TargetMode="External"/><Relationship Id="rId6" Type="http://schemas.openxmlformats.org/officeDocument/2006/relationships/printerSettings" Target="../printerSettings/printerSettings1.bin"/><Relationship Id="rId5" Type="http://schemas.openxmlformats.org/officeDocument/2006/relationships/hyperlink" Target="https://www.gtfcc.org/wp-content/uploads/2023/10/2023-gtfcc-pami-cholera-elimination-training-dataset-en.xlsx" TargetMode="External"/><Relationship Id="rId4" Type="http://schemas.openxmlformats.org/officeDocument/2006/relationships/hyperlink" Target="https://www.gtfcc.org/wp-content/uploads/2023/10/2023-gtfcc-pami-cholera-elimination-input-dataset-template-en.xlsx"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ivotTable" Target="../pivotTables/pivotTable1.xml"/></Relationships>
</file>

<file path=xl/worksheets/_rels/sheet7.xml.rels><?xml version="1.0" encoding="UTF-8" standalone="yes"?>
<Relationships xmlns="http://schemas.openxmlformats.org/package/2006/relationships"><Relationship Id="rId1" Type="http://schemas.openxmlformats.org/officeDocument/2006/relationships/table" Target="../tables/table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15AFC-E1CD-412A-A80C-961EC05D7187}">
  <sheetPr>
    <tabColor rgb="FFFFFFCC"/>
  </sheetPr>
  <dimension ref="A1:L40"/>
  <sheetViews>
    <sheetView showGridLines="0" showRowColHeaders="0" zoomScale="50" zoomScaleNormal="50" workbookViewId="0"/>
  </sheetViews>
  <sheetFormatPr defaultColWidth="9.1796875" defaultRowHeight="14.5" x14ac:dyDescent="0.35"/>
  <cols>
    <col min="1" max="1" width="5.7265625" style="4" customWidth="1"/>
    <col min="2" max="2" width="7.7265625" style="24" customWidth="1"/>
    <col min="3" max="3" width="100.7265625" style="23" customWidth="1"/>
    <col min="4" max="4" width="5.54296875" style="24" customWidth="1"/>
    <col min="5" max="5" width="95.26953125" style="23" bestFit="1" customWidth="1"/>
    <col min="6" max="16384" width="9.1796875" style="4"/>
  </cols>
  <sheetData>
    <row r="1" spans="1:12" ht="125.25" customHeight="1" x14ac:dyDescent="0.35"/>
    <row r="2" spans="1:12" ht="69.650000000000006" customHeight="1" x14ac:dyDescent="0.35">
      <c r="B2" s="133" t="s">
        <v>0</v>
      </c>
      <c r="C2" s="134"/>
      <c r="D2" s="134"/>
      <c r="E2" s="134"/>
      <c r="F2" s="135"/>
      <c r="G2" s="132"/>
      <c r="H2" s="132"/>
      <c r="I2" s="132"/>
      <c r="J2" s="132"/>
      <c r="K2" s="132"/>
      <c r="L2" s="132"/>
    </row>
    <row r="3" spans="1:12" ht="7.5" customHeight="1" x14ac:dyDescent="0.35">
      <c r="B3" s="131"/>
      <c r="C3" s="130"/>
      <c r="D3" s="131"/>
      <c r="E3" s="130"/>
    </row>
    <row r="4" spans="1:12" ht="17.5" x14ac:dyDescent="0.35">
      <c r="A4" s="8"/>
      <c r="B4" s="129"/>
      <c r="C4" s="128" t="s">
        <v>1</v>
      </c>
      <c r="D4" s="127"/>
      <c r="F4" s="5"/>
    </row>
    <row r="5" spans="1:12" s="118" customFormat="1" ht="104.5" customHeight="1" x14ac:dyDescent="0.35">
      <c r="A5" s="8"/>
      <c r="C5" s="124" t="s">
        <v>2</v>
      </c>
      <c r="D5" s="126"/>
      <c r="E5" s="136" t="s">
        <v>3</v>
      </c>
      <c r="F5" s="137"/>
    </row>
    <row r="6" spans="1:12" s="122" customFormat="1" ht="24" customHeight="1" x14ac:dyDescent="0.35">
      <c r="A6" s="8"/>
      <c r="C6" s="124" t="s">
        <v>4</v>
      </c>
      <c r="D6" s="125"/>
      <c r="E6" s="138" t="s">
        <v>5</v>
      </c>
      <c r="F6" s="139"/>
    </row>
    <row r="7" spans="1:12" ht="64.900000000000006" customHeight="1" x14ac:dyDescent="0.35">
      <c r="A7" s="8"/>
      <c r="C7" s="124" t="s">
        <v>6</v>
      </c>
      <c r="D7" s="123"/>
      <c r="E7" s="136" t="s">
        <v>7</v>
      </c>
      <c r="F7" s="137"/>
    </row>
    <row r="8" spans="1:12" s="118" customFormat="1" ht="57" customHeight="1" x14ac:dyDescent="0.35">
      <c r="A8" s="8"/>
      <c r="C8" s="124" t="s">
        <v>8</v>
      </c>
      <c r="D8" s="123"/>
      <c r="E8" s="140" t="s">
        <v>9</v>
      </c>
      <c r="F8" s="141"/>
    </row>
    <row r="9" spans="1:12" s="122" customFormat="1" ht="18.75" customHeight="1" x14ac:dyDescent="0.35">
      <c r="A9" s="8"/>
      <c r="C9" s="124" t="s">
        <v>10</v>
      </c>
      <c r="D9" s="123"/>
      <c r="E9" s="140" t="s">
        <v>11</v>
      </c>
      <c r="F9" s="141"/>
    </row>
    <row r="10" spans="1:12" s="118" customFormat="1" ht="7.5" customHeight="1" x14ac:dyDescent="0.35">
      <c r="A10" s="8"/>
      <c r="B10" s="115"/>
      <c r="C10" s="121"/>
      <c r="D10" s="120"/>
      <c r="E10" s="120"/>
      <c r="F10" s="119"/>
    </row>
    <row r="11" spans="1:12" ht="31.5" customHeight="1" x14ac:dyDescent="0.35">
      <c r="B11" s="148" t="s">
        <v>12</v>
      </c>
      <c r="C11" s="149"/>
      <c r="D11" s="149"/>
      <c r="E11" s="149"/>
      <c r="F11" s="150"/>
    </row>
    <row r="12" spans="1:12" ht="7.5" customHeight="1" x14ac:dyDescent="0.35">
      <c r="B12" s="115"/>
      <c r="C12" s="117"/>
      <c r="D12" s="115"/>
      <c r="E12" s="117"/>
    </row>
    <row r="13" spans="1:12" ht="26.25" customHeight="1" x14ac:dyDescent="0.35">
      <c r="B13" s="151" t="s">
        <v>13</v>
      </c>
      <c r="C13" s="152"/>
      <c r="D13" s="152"/>
      <c r="E13" s="152"/>
      <c r="F13" s="153"/>
    </row>
    <row r="14" spans="1:12" ht="26.25" customHeight="1" x14ac:dyDescent="0.35">
      <c r="B14" s="116"/>
      <c r="C14" s="154" t="s">
        <v>14</v>
      </c>
      <c r="D14" s="143"/>
      <c r="E14" s="144"/>
    </row>
    <row r="15" spans="1:12" ht="26.25" customHeight="1" x14ac:dyDescent="0.35">
      <c r="B15" s="116"/>
      <c r="C15" s="142" t="s">
        <v>15</v>
      </c>
      <c r="D15" s="143"/>
      <c r="E15" s="144"/>
    </row>
    <row r="16" spans="1:12" ht="26.25" customHeight="1" x14ac:dyDescent="0.35">
      <c r="B16" s="116"/>
      <c r="C16" s="142" t="s">
        <v>16</v>
      </c>
      <c r="D16" s="143"/>
      <c r="E16" s="144"/>
    </row>
    <row r="17" spans="2:6" ht="26.25" customHeight="1" x14ac:dyDescent="0.35">
      <c r="B17" s="116"/>
      <c r="C17" s="142" t="s">
        <v>17</v>
      </c>
      <c r="D17" s="143"/>
      <c r="E17" s="144"/>
    </row>
    <row r="18" spans="2:6" ht="26.25" customHeight="1" x14ac:dyDescent="0.35">
      <c r="B18" s="116"/>
      <c r="C18" s="145" t="s">
        <v>18</v>
      </c>
      <c r="D18" s="146"/>
      <c r="E18" s="147"/>
    </row>
    <row r="19" spans="2:6" ht="26.25" customHeight="1" x14ac:dyDescent="0.35">
      <c r="B19" s="116"/>
      <c r="C19" s="145" t="s">
        <v>19</v>
      </c>
      <c r="D19" s="146"/>
      <c r="E19" s="147"/>
    </row>
    <row r="20" spans="2:6" ht="26.25" customHeight="1" x14ac:dyDescent="0.35">
      <c r="B20" s="116"/>
      <c r="C20" s="145" t="s">
        <v>20</v>
      </c>
      <c r="D20" s="146"/>
      <c r="E20" s="147"/>
    </row>
    <row r="21" spans="2:6" ht="7.5" customHeight="1" x14ac:dyDescent="0.35">
      <c r="B21" s="115"/>
      <c r="C21" s="115"/>
      <c r="D21" s="115"/>
      <c r="E21" s="115"/>
    </row>
    <row r="22" spans="2:6" ht="31.5" customHeight="1" x14ac:dyDescent="0.35">
      <c r="B22" s="148" t="s">
        <v>21</v>
      </c>
      <c r="C22" s="149"/>
      <c r="D22" s="149"/>
      <c r="E22" s="149"/>
      <c r="F22" s="150"/>
    </row>
    <row r="23" spans="2:6" ht="7.5" customHeight="1" x14ac:dyDescent="0.35">
      <c r="B23" s="115"/>
      <c r="C23" s="115"/>
      <c r="D23" s="115"/>
      <c r="E23" s="115"/>
    </row>
    <row r="24" spans="2:6" ht="27" customHeight="1" x14ac:dyDescent="0.35">
      <c r="B24" s="155" t="s">
        <v>22</v>
      </c>
      <c r="C24" s="156"/>
      <c r="D24" s="156"/>
      <c r="E24" s="156"/>
      <c r="F24" s="157"/>
    </row>
    <row r="25" spans="2:6" ht="7.5" customHeight="1" x14ac:dyDescent="0.35">
      <c r="B25" s="114"/>
      <c r="C25" s="114"/>
      <c r="D25" s="114"/>
      <c r="E25" s="114"/>
    </row>
    <row r="26" spans="2:6" ht="27" customHeight="1" x14ac:dyDescent="0.35">
      <c r="B26" s="154" t="s">
        <v>23</v>
      </c>
      <c r="C26" s="143"/>
      <c r="D26" s="143"/>
      <c r="E26" s="143"/>
      <c r="F26" s="144"/>
    </row>
    <row r="27" spans="2:6" ht="7.5" customHeight="1" x14ac:dyDescent="0.35">
      <c r="B27" s="113"/>
      <c r="C27" s="109"/>
      <c r="D27" s="109"/>
      <c r="E27" s="109"/>
    </row>
    <row r="28" spans="2:6" ht="61.9" customHeight="1" x14ac:dyDescent="0.35">
      <c r="C28" s="161" t="s">
        <v>24</v>
      </c>
      <c r="D28" s="162"/>
      <c r="E28" s="163"/>
      <c r="F28" s="110">
        <v>1</v>
      </c>
    </row>
    <row r="29" spans="2:6" ht="7.5" customHeight="1" x14ac:dyDescent="0.35">
      <c r="C29" s="112"/>
      <c r="D29" s="113"/>
      <c r="E29" s="112"/>
      <c r="F29" s="111"/>
    </row>
    <row r="30" spans="2:6" ht="54" customHeight="1" x14ac:dyDescent="0.35">
      <c r="C30" s="161" t="s">
        <v>25</v>
      </c>
      <c r="D30" s="162"/>
      <c r="E30" s="163"/>
      <c r="F30" s="110">
        <v>2</v>
      </c>
    </row>
    <row r="31" spans="2:6" ht="7.5" customHeight="1" x14ac:dyDescent="0.35">
      <c r="C31" s="109"/>
      <c r="D31" s="109"/>
      <c r="E31" s="109"/>
      <c r="F31" s="111"/>
    </row>
    <row r="32" spans="2:6" ht="48" customHeight="1" x14ac:dyDescent="0.35">
      <c r="C32" s="164" t="s">
        <v>26</v>
      </c>
      <c r="D32" s="165"/>
      <c r="E32" s="166"/>
      <c r="F32" s="110">
        <v>3</v>
      </c>
    </row>
    <row r="33" spans="1:7" ht="7.5" customHeight="1" x14ac:dyDescent="0.35">
      <c r="C33" s="109"/>
      <c r="D33" s="109"/>
      <c r="E33" s="109"/>
      <c r="F33" s="111"/>
    </row>
    <row r="34" spans="1:7" ht="60" customHeight="1" x14ac:dyDescent="0.35">
      <c r="C34" s="161" t="s">
        <v>27</v>
      </c>
      <c r="D34" s="162"/>
      <c r="E34" s="163"/>
      <c r="F34" s="110">
        <v>4</v>
      </c>
    </row>
    <row r="35" spans="1:7" ht="7.5" customHeight="1" x14ac:dyDescent="0.35">
      <c r="C35" s="109"/>
      <c r="D35" s="109"/>
      <c r="E35" s="109"/>
      <c r="F35" s="107"/>
    </row>
    <row r="36" spans="1:7" ht="18" x14ac:dyDescent="0.35">
      <c r="C36" s="161" t="s">
        <v>28</v>
      </c>
      <c r="D36" s="162"/>
      <c r="E36" s="163"/>
      <c r="F36" s="108">
        <v>5</v>
      </c>
    </row>
    <row r="37" spans="1:7" ht="7.5" customHeight="1" x14ac:dyDescent="0.35">
      <c r="B37" s="107"/>
      <c r="C37" s="107"/>
      <c r="D37" s="107"/>
      <c r="E37" s="106"/>
      <c r="F37" s="7"/>
    </row>
    <row r="38" spans="1:7" ht="100" customHeight="1" x14ac:dyDescent="0.35">
      <c r="A38" s="8"/>
      <c r="B38" s="167" t="s">
        <v>29</v>
      </c>
      <c r="C38" s="167"/>
      <c r="D38" s="167"/>
      <c r="E38" s="167"/>
      <c r="F38" s="167"/>
      <c r="G38" s="5"/>
    </row>
    <row r="39" spans="1:7" ht="7.5" customHeight="1" x14ac:dyDescent="0.35">
      <c r="B39" s="158"/>
      <c r="C39" s="159"/>
      <c r="D39" s="159"/>
      <c r="E39" s="160"/>
      <c r="F39" s="6"/>
    </row>
    <row r="40" spans="1:7" x14ac:dyDescent="0.35">
      <c r="B40" s="105"/>
      <c r="C40" s="104"/>
      <c r="D40" s="105"/>
      <c r="E40" s="104"/>
    </row>
  </sheetData>
  <sheetProtection algorithmName="SHA-512" hashValue="VAXwdbJCzjlwdhb4p6AmFUMuT1fffKcrL0OpJzdhXoKY8l0kRb7DIIGy1s3JLOq6COT3drUJpGfmJx8WMKKykw==" saltValue="h8uFHLT9Z7i6+BVYLolVfg==" spinCount="100000" sheet="1" objects="1" scenarios="1"/>
  <mergeCells count="25">
    <mergeCell ref="B22:F22"/>
    <mergeCell ref="B24:F24"/>
    <mergeCell ref="B39:E39"/>
    <mergeCell ref="C28:E28"/>
    <mergeCell ref="C30:E30"/>
    <mergeCell ref="C32:E32"/>
    <mergeCell ref="C34:E34"/>
    <mergeCell ref="C36:E36"/>
    <mergeCell ref="B38:F38"/>
    <mergeCell ref="B26:F26"/>
    <mergeCell ref="C17:E17"/>
    <mergeCell ref="C18:E18"/>
    <mergeCell ref="C19:E19"/>
    <mergeCell ref="C20:E20"/>
    <mergeCell ref="E9:F9"/>
    <mergeCell ref="B11:F11"/>
    <mergeCell ref="B13:F13"/>
    <mergeCell ref="C14:E14"/>
    <mergeCell ref="C15:E15"/>
    <mergeCell ref="C16:E16"/>
    <mergeCell ref="B2:F2"/>
    <mergeCell ref="E5:F5"/>
    <mergeCell ref="E6:F6"/>
    <mergeCell ref="E7:F7"/>
    <mergeCell ref="E8:F8"/>
  </mergeCells>
  <hyperlinks>
    <hyperlink ref="C9" r:id="rId1" xr:uid="{E9BC102D-FC51-40CF-9D4E-73C3EB33D3D3}"/>
    <hyperlink ref="C5" r:id="rId2" xr:uid="{B722FFE4-8E1C-419B-A417-FAFF9C5B6396}"/>
    <hyperlink ref="C6" r:id="rId3" xr:uid="{EFD1AD82-BE6D-4B18-A6A0-2320D7E2D471}"/>
    <hyperlink ref="C7" r:id="rId4" xr:uid="{BB52F090-71FD-4EAC-B76F-F7A28E76CC0C}"/>
    <hyperlink ref="C8" r:id="rId5" xr:uid="{2CB3C9DB-3191-4DF5-B445-805B61052D34}"/>
  </hyperlinks>
  <pageMargins left="0.7" right="0.7" top="0.75" bottom="0.75" header="0.3" footer="0.3"/>
  <pageSetup scale="41" orientation="portrait" horizontalDpi="1200" verticalDpi="1200" r:id="rId6"/>
  <colBreaks count="1" manualBreakCount="1">
    <brk id="6" max="1048575" man="1"/>
  </colBreaks>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8AF52-95DE-4C5A-813B-EFDF484FDFAC}">
  <sheetPr codeName="Sheet1">
    <tabColor rgb="FFFFCC66"/>
  </sheetPr>
  <dimension ref="A1:A2"/>
  <sheetViews>
    <sheetView zoomScale="85" zoomScaleNormal="85" workbookViewId="0">
      <selection activeCell="C35" sqref="C35"/>
    </sheetView>
  </sheetViews>
  <sheetFormatPr defaultColWidth="9.1796875" defaultRowHeight="14.5" x14ac:dyDescent="0.35"/>
  <cols>
    <col min="1" max="1" width="41.453125" customWidth="1"/>
  </cols>
  <sheetData>
    <row r="1" spans="1:1" x14ac:dyDescent="0.35">
      <c r="A1" s="62" t="s">
        <v>178</v>
      </c>
    </row>
    <row r="2" spans="1:1" x14ac:dyDescent="0.35">
      <c r="A2" t="s">
        <v>30</v>
      </c>
    </row>
  </sheetData>
  <phoneticPr fontId="4" type="noConversion"/>
  <pageMargins left="0.7" right="0.7" top="0.75" bottom="0.75" header="0.3" footer="0.3"/>
  <pageSetup orientation="portrait" horizontalDpi="360" verticalDpi="36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BC342-3F57-40E7-AD04-EDDE96A34A9C}">
  <sheetPr>
    <tabColor rgb="FFFFCC66"/>
  </sheetPr>
  <dimension ref="B2:N24"/>
  <sheetViews>
    <sheetView showGridLines="0" showRowColHeaders="0" zoomScale="55" zoomScaleNormal="55" workbookViewId="0">
      <pane xSplit="1" ySplit="5" topLeftCell="B6" activePane="bottomRight" state="frozen"/>
      <selection pane="topRight" activeCell="B1" sqref="B1"/>
      <selection pane="bottomLeft" activeCell="A6" sqref="A6"/>
      <selection pane="bottomRight" activeCell="J2" sqref="J2"/>
    </sheetView>
  </sheetViews>
  <sheetFormatPr defaultColWidth="5.26953125" defaultRowHeight="15.5" x14ac:dyDescent="0.35"/>
  <cols>
    <col min="1" max="1" width="3" style="64" customWidth="1"/>
    <col min="2" max="2" width="115.81640625" style="64" customWidth="1"/>
    <col min="3" max="3" width="5.7265625" style="64" customWidth="1"/>
    <col min="4" max="4" width="116.26953125" style="64" customWidth="1"/>
    <col min="5" max="5" width="41" style="64" customWidth="1"/>
    <col min="6" max="6" width="5.7265625" style="64" customWidth="1"/>
    <col min="7" max="7" width="54.1796875" style="64" customWidth="1"/>
    <col min="8" max="8" width="5.7265625" style="64" customWidth="1"/>
    <col min="9" max="9" width="95.7265625" style="64" customWidth="1"/>
    <col min="10" max="16384" width="5.26953125" style="64"/>
  </cols>
  <sheetData>
    <row r="2" spans="2:14" s="63" customFormat="1" ht="75" customHeight="1" x14ac:dyDescent="0.35">
      <c r="B2" s="81" t="s">
        <v>31</v>
      </c>
      <c r="C2" s="82" t="s">
        <v>32</v>
      </c>
      <c r="D2" s="168" t="s">
        <v>33</v>
      </c>
      <c r="E2" s="169"/>
      <c r="F2" s="82" t="s">
        <v>32</v>
      </c>
      <c r="G2" s="81" t="s">
        <v>34</v>
      </c>
      <c r="H2" s="82" t="s">
        <v>32</v>
      </c>
      <c r="I2" s="83" t="s">
        <v>35</v>
      </c>
    </row>
    <row r="3" spans="2:14" ht="87" customHeight="1" x14ac:dyDescent="0.35">
      <c r="B3" s="84"/>
      <c r="C3" s="85"/>
      <c r="D3" s="86" t="s">
        <v>36</v>
      </c>
      <c r="E3" s="86" t="s">
        <v>37</v>
      </c>
      <c r="F3" s="85"/>
      <c r="G3" s="86" t="s">
        <v>38</v>
      </c>
      <c r="H3" s="85"/>
      <c r="I3" s="87" t="s">
        <v>39</v>
      </c>
      <c r="N3" s="65" t="s">
        <v>40</v>
      </c>
    </row>
    <row r="4" spans="2:14" s="66" customFormat="1" ht="18.5" x14ac:dyDescent="0.45">
      <c r="B4" s="88"/>
      <c r="C4" s="15"/>
      <c r="D4" s="88"/>
      <c r="E4" s="15"/>
      <c r="F4" s="15"/>
      <c r="G4" s="89"/>
      <c r="H4" s="15"/>
      <c r="I4" s="89"/>
    </row>
    <row r="5" spans="2:14" ht="39.75" customHeight="1" x14ac:dyDescent="0.55000000000000004">
      <c r="B5" s="90" t="s">
        <v>41</v>
      </c>
      <c r="C5" s="91"/>
      <c r="D5" s="90" t="s">
        <v>42</v>
      </c>
      <c r="E5" s="90" t="s">
        <v>43</v>
      </c>
      <c r="F5" s="91"/>
      <c r="G5" s="90" t="s">
        <v>44</v>
      </c>
      <c r="H5" s="91"/>
      <c r="I5" s="90" t="s">
        <v>45</v>
      </c>
    </row>
    <row r="6" spans="2:14" s="66" customFormat="1" ht="18.5" x14ac:dyDescent="0.45">
      <c r="B6" s="92"/>
      <c r="C6" s="15"/>
      <c r="D6" s="92"/>
      <c r="E6" s="93"/>
      <c r="F6" s="15"/>
      <c r="G6" s="89"/>
      <c r="H6" s="15"/>
      <c r="I6" s="89"/>
    </row>
    <row r="7" spans="2:14" ht="40.5" customHeight="1" x14ac:dyDescent="0.35">
      <c r="B7" s="94" t="s">
        <v>46</v>
      </c>
      <c r="C7" s="95"/>
      <c r="D7" s="96" t="s">
        <v>47</v>
      </c>
      <c r="E7" s="96" t="s">
        <v>48</v>
      </c>
      <c r="F7" s="97"/>
      <c r="G7" s="98" t="s">
        <v>49</v>
      </c>
      <c r="H7" s="99"/>
      <c r="I7" s="100" t="s">
        <v>50</v>
      </c>
    </row>
    <row r="8" spans="2:14" ht="40.5" customHeight="1" x14ac:dyDescent="0.35">
      <c r="B8" s="70" t="s">
        <v>51</v>
      </c>
      <c r="C8" s="67"/>
      <c r="D8" s="71" t="s">
        <v>52</v>
      </c>
      <c r="E8" s="101" t="s">
        <v>53</v>
      </c>
      <c r="F8" s="68"/>
      <c r="G8" s="72">
        <v>1</v>
      </c>
      <c r="H8" s="69"/>
      <c r="I8" s="73" t="s">
        <v>54</v>
      </c>
    </row>
    <row r="9" spans="2:14" ht="40.5" customHeight="1" x14ac:dyDescent="0.35">
      <c r="B9" s="70" t="s">
        <v>55</v>
      </c>
      <c r="C9" s="67"/>
      <c r="D9" s="71" t="s">
        <v>56</v>
      </c>
      <c r="E9" s="101" t="s">
        <v>57</v>
      </c>
      <c r="F9" s="68"/>
      <c r="G9" s="72">
        <v>1</v>
      </c>
      <c r="H9" s="69"/>
      <c r="I9" s="73" t="s">
        <v>54</v>
      </c>
    </row>
    <row r="10" spans="2:14" ht="40.5" customHeight="1" x14ac:dyDescent="0.35">
      <c r="B10" s="70" t="s">
        <v>58</v>
      </c>
      <c r="C10" s="67"/>
      <c r="D10" s="71" t="s">
        <v>59</v>
      </c>
      <c r="E10" s="101" t="s">
        <v>60</v>
      </c>
      <c r="F10" s="68"/>
      <c r="G10" s="72">
        <v>1</v>
      </c>
      <c r="H10" s="69"/>
      <c r="I10" s="73" t="s">
        <v>54</v>
      </c>
    </row>
    <row r="11" spans="2:14" ht="40.5" customHeight="1" x14ac:dyDescent="0.35">
      <c r="B11" s="70" t="s">
        <v>61</v>
      </c>
      <c r="C11" s="67"/>
      <c r="D11" s="71" t="s">
        <v>62</v>
      </c>
      <c r="E11" s="101" t="s">
        <v>63</v>
      </c>
      <c r="F11" s="68"/>
      <c r="G11" s="72">
        <v>1</v>
      </c>
      <c r="H11" s="69"/>
      <c r="I11" s="73" t="s">
        <v>54</v>
      </c>
    </row>
    <row r="12" spans="2:14" ht="40.5" customHeight="1" x14ac:dyDescent="0.35">
      <c r="B12" s="70" t="s">
        <v>64</v>
      </c>
      <c r="C12" s="67"/>
      <c r="D12" s="71" t="s">
        <v>65</v>
      </c>
      <c r="E12" s="101" t="s">
        <v>66</v>
      </c>
      <c r="F12" s="68"/>
      <c r="G12" s="72">
        <v>1</v>
      </c>
      <c r="H12" s="69"/>
      <c r="I12" s="73" t="s">
        <v>54</v>
      </c>
    </row>
    <row r="13" spans="2:14" ht="40.5" customHeight="1" x14ac:dyDescent="0.35">
      <c r="B13" s="70" t="s">
        <v>67</v>
      </c>
      <c r="C13" s="67"/>
      <c r="D13" s="71" t="s">
        <v>68</v>
      </c>
      <c r="E13" s="101" t="s">
        <v>69</v>
      </c>
      <c r="F13" s="68"/>
      <c r="G13" s="72">
        <v>1</v>
      </c>
      <c r="H13" s="69"/>
      <c r="I13" s="73" t="s">
        <v>54</v>
      </c>
    </row>
    <row r="14" spans="2:14" ht="40.5" customHeight="1" x14ac:dyDescent="0.35">
      <c r="B14" s="70" t="s">
        <v>70</v>
      </c>
      <c r="C14" s="67"/>
      <c r="D14" s="71" t="s">
        <v>71</v>
      </c>
      <c r="E14" s="101" t="s">
        <v>72</v>
      </c>
      <c r="F14" s="68"/>
      <c r="G14" s="72">
        <v>1</v>
      </c>
      <c r="H14" s="69"/>
      <c r="I14" s="73" t="s">
        <v>54</v>
      </c>
    </row>
    <row r="15" spans="2:14" ht="40.5" customHeight="1" x14ac:dyDescent="0.35">
      <c r="B15" s="70" t="s">
        <v>73</v>
      </c>
      <c r="C15" s="67"/>
      <c r="D15" s="71" t="s">
        <v>74</v>
      </c>
      <c r="E15" s="101" t="s">
        <v>75</v>
      </c>
      <c r="F15" s="68"/>
      <c r="G15" s="72">
        <v>1</v>
      </c>
      <c r="H15" s="69"/>
      <c r="I15" s="73" t="s">
        <v>54</v>
      </c>
    </row>
    <row r="16" spans="2:14" ht="40.5" customHeight="1" x14ac:dyDescent="0.35">
      <c r="B16" s="70" t="s">
        <v>76</v>
      </c>
      <c r="C16" s="67"/>
      <c r="D16" s="71" t="s">
        <v>77</v>
      </c>
      <c r="E16" s="101" t="s">
        <v>78</v>
      </c>
      <c r="F16" s="68"/>
      <c r="G16" s="72">
        <v>1</v>
      </c>
      <c r="H16" s="69"/>
      <c r="I16" s="73" t="s">
        <v>54</v>
      </c>
    </row>
    <row r="17" spans="2:9" ht="40.5" customHeight="1" x14ac:dyDescent="0.35">
      <c r="B17" s="70" t="s">
        <v>79</v>
      </c>
      <c r="C17" s="67"/>
      <c r="D17" s="71" t="s">
        <v>80</v>
      </c>
      <c r="E17" s="101" t="s">
        <v>81</v>
      </c>
      <c r="F17" s="68"/>
      <c r="G17" s="72">
        <v>1</v>
      </c>
      <c r="H17" s="69"/>
      <c r="I17" s="73" t="s">
        <v>54</v>
      </c>
    </row>
    <row r="18" spans="2:9" ht="75.75" customHeight="1" x14ac:dyDescent="0.35">
      <c r="B18" s="70" t="s">
        <v>82</v>
      </c>
      <c r="C18" s="67"/>
      <c r="D18" s="71" t="s">
        <v>83</v>
      </c>
      <c r="E18" s="101" t="s">
        <v>84</v>
      </c>
      <c r="F18" s="68"/>
      <c r="G18" s="72">
        <v>1</v>
      </c>
      <c r="H18" s="69"/>
      <c r="I18" s="73" t="s">
        <v>54</v>
      </c>
    </row>
    <row r="19" spans="2:9" ht="75.75" customHeight="1" x14ac:dyDescent="0.35">
      <c r="B19" s="70" t="s">
        <v>85</v>
      </c>
      <c r="C19" s="67"/>
      <c r="D19" s="71" t="s">
        <v>86</v>
      </c>
      <c r="E19" s="101" t="s">
        <v>87</v>
      </c>
      <c r="F19" s="68"/>
      <c r="G19" s="72">
        <v>1</v>
      </c>
      <c r="H19" s="69"/>
      <c r="I19" s="73" t="s">
        <v>54</v>
      </c>
    </row>
    <row r="20" spans="2:9" ht="40.5" customHeight="1" x14ac:dyDescent="0.35">
      <c r="B20" s="70" t="s">
        <v>88</v>
      </c>
      <c r="C20" s="67"/>
      <c r="D20" s="71" t="s">
        <v>89</v>
      </c>
      <c r="E20" s="101" t="s">
        <v>90</v>
      </c>
      <c r="F20" s="68"/>
      <c r="G20" s="72">
        <v>1</v>
      </c>
      <c r="H20" s="69"/>
      <c r="I20" s="73" t="s">
        <v>54</v>
      </c>
    </row>
    <row r="21" spans="2:9" ht="40.5" customHeight="1" x14ac:dyDescent="0.35">
      <c r="B21" s="70" t="s">
        <v>91</v>
      </c>
      <c r="C21" s="67"/>
      <c r="D21" s="74" t="s">
        <v>92</v>
      </c>
      <c r="E21" s="102" t="s">
        <v>93</v>
      </c>
      <c r="F21" s="68"/>
      <c r="G21" s="72">
        <v>1</v>
      </c>
      <c r="H21" s="69"/>
      <c r="I21" s="73" t="s">
        <v>94</v>
      </c>
    </row>
    <row r="22" spans="2:9" ht="40.5" customHeight="1" x14ac:dyDescent="0.35">
      <c r="B22" s="70" t="s">
        <v>95</v>
      </c>
      <c r="C22" s="67"/>
      <c r="D22" s="74" t="s">
        <v>92</v>
      </c>
      <c r="E22" s="102" t="s">
        <v>96</v>
      </c>
      <c r="F22" s="68"/>
      <c r="G22" s="72">
        <v>1</v>
      </c>
      <c r="H22" s="69"/>
      <c r="I22" s="73" t="s">
        <v>94</v>
      </c>
    </row>
    <row r="23" spans="2:9" ht="40.5" customHeight="1" x14ac:dyDescent="0.35">
      <c r="B23" s="70" t="s">
        <v>97</v>
      </c>
      <c r="C23" s="67"/>
      <c r="D23" s="74" t="s">
        <v>92</v>
      </c>
      <c r="E23" s="102" t="s">
        <v>98</v>
      </c>
      <c r="F23" s="68"/>
      <c r="G23" s="72">
        <v>1</v>
      </c>
      <c r="H23" s="69"/>
      <c r="I23" s="73" t="s">
        <v>94</v>
      </c>
    </row>
    <row r="24" spans="2:9" ht="40.5" customHeight="1" x14ac:dyDescent="0.35">
      <c r="B24" s="70" t="s">
        <v>99</v>
      </c>
      <c r="C24" s="67"/>
      <c r="D24" s="74" t="s">
        <v>92</v>
      </c>
      <c r="E24" s="102" t="s">
        <v>100</v>
      </c>
      <c r="F24" s="68"/>
      <c r="G24" s="72">
        <v>1</v>
      </c>
      <c r="H24" s="69"/>
      <c r="I24" s="73" t="s">
        <v>94</v>
      </c>
    </row>
  </sheetData>
  <sheetProtection algorithmName="SHA-512" hashValue="yiqa0rywZcUB0+oK/rbbHMBe/EKWJCXRd2nipswsjIwD2Ok5oehre6NkwLnQ55oVdARxMYLutXes4Jvf3Y4evA==" saltValue="Nkc75JMZRjLZRYC4OAMuZw==" spinCount="100000" sheet="1" objects="1" scenarios="1" formatCells="0"/>
  <mergeCells count="1">
    <mergeCell ref="D2:E2"/>
  </mergeCells>
  <phoneticPr fontId="4" type="noConversion"/>
  <conditionalFormatting sqref="G8:G24">
    <cfRule type="colorScale" priority="6">
      <colorScale>
        <cfvo type="min"/>
        <cfvo type="num" val="1"/>
        <cfvo type="max"/>
        <color theme="8" tint="0.39997558519241921"/>
        <color theme="0" tint="-4.9989318521683403E-2"/>
        <color theme="5" tint="0.39997558519241921"/>
      </colorScale>
    </cfRule>
  </conditionalFormatting>
  <conditionalFormatting sqref="I8:I24">
    <cfRule type="containsText" dxfId="97" priority="7" operator="containsText" text="Excluded">
      <formula>NOT(ISERROR(SEARCH("Excluded",I8)))</formula>
    </cfRule>
    <cfRule type="containsText" dxfId="96" priority="8" operator="containsText" text="Included">
      <formula>NOT(ISERROR(SEARCH("Included",I8)))</formula>
    </cfRule>
  </conditionalFormatting>
  <dataValidations count="1">
    <dataValidation type="decimal" allowBlank="1" showInputMessage="1" showErrorMessage="1" prompt="Add numeric value for the relative weight" sqref="G8:G24" xr:uid="{3A1BEDF6-5D45-4AF1-8409-03DE5F70918F}">
      <formula1>0</formula1>
      <formula2>100</formula2>
    </dataValidation>
  </dataValidations>
  <pageMargins left="0.7" right="0.7" top="0.75" bottom="0.75" header="0.3" footer="0.3"/>
  <pageSetup paperSize="9" orientation="portrait" horizontalDpi="0" verticalDpi="0" r:id="rId1"/>
  <extLst>
    <ext xmlns:x14="http://schemas.microsoft.com/office/spreadsheetml/2009/9/main" uri="{CCE6A557-97BC-4b89-ADB6-D9C93CAAB3DF}">
      <x14:dataValidations xmlns:xm="http://schemas.microsoft.com/office/excel/2006/main" count="1">
        <x14:dataValidation type="list" showInputMessage="1" showErrorMessage="1" xr:uid="{702EA60C-79E4-4739-950F-4BF3E2135698}">
          <x14:formula1>
            <xm:f>'Names - Do not touch'!$G$5:$G$6</xm:f>
          </x14:formula1>
          <xm:sqref>I8:I24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0DEC4-6D75-4541-AB01-FFF39F4FB91A}">
  <sheetPr codeName="Sheet3">
    <tabColor rgb="FF009999"/>
  </sheetPr>
  <dimension ref="A1:Y2"/>
  <sheetViews>
    <sheetView showGridLines="0" tabSelected="1" topLeftCell="K1" zoomScale="85" zoomScaleNormal="85" workbookViewId="0">
      <selection activeCell="X11" sqref="X11"/>
    </sheetView>
  </sheetViews>
  <sheetFormatPr defaultColWidth="36.1796875" defaultRowHeight="14.5" x14ac:dyDescent="0.35"/>
  <cols>
    <col min="1" max="4" width="11.7265625" style="14" customWidth="1"/>
    <col min="5" max="23" width="11.7265625" style="17" customWidth="1"/>
    <col min="24" max="24" width="11.7265625" style="18" customWidth="1"/>
    <col min="25" max="25" width="36.1796875" style="13"/>
    <col min="26" max="16384" width="36.1796875" style="12"/>
  </cols>
  <sheetData>
    <row r="1" spans="1:24" ht="135" customHeight="1" x14ac:dyDescent="0.35">
      <c r="A1" s="26" t="s">
        <v>101</v>
      </c>
      <c r="B1" s="26" t="s">
        <v>102</v>
      </c>
      <c r="C1" s="26" t="s">
        <v>103</v>
      </c>
      <c r="D1" s="26" t="s">
        <v>104</v>
      </c>
      <c r="E1" s="79" t="s">
        <v>48</v>
      </c>
      <c r="F1" s="80" t="s">
        <v>53</v>
      </c>
      <c r="G1" s="80" t="s">
        <v>57</v>
      </c>
      <c r="H1" s="80" t="s">
        <v>60</v>
      </c>
      <c r="I1" s="80" t="s">
        <v>63</v>
      </c>
      <c r="J1" s="80" t="s">
        <v>66</v>
      </c>
      <c r="K1" s="80" t="s">
        <v>69</v>
      </c>
      <c r="L1" s="80" t="s">
        <v>72</v>
      </c>
      <c r="M1" s="80" t="s">
        <v>75</v>
      </c>
      <c r="N1" s="80" t="s">
        <v>78</v>
      </c>
      <c r="O1" s="80" t="s">
        <v>81</v>
      </c>
      <c r="P1" s="80" t="s">
        <v>84</v>
      </c>
      <c r="Q1" s="80" t="s">
        <v>87</v>
      </c>
      <c r="R1" s="80" t="s">
        <v>90</v>
      </c>
      <c r="S1" s="80" t="s">
        <v>93</v>
      </c>
      <c r="T1" s="80" t="s">
        <v>96</v>
      </c>
      <c r="U1" s="80" t="s">
        <v>98</v>
      </c>
      <c r="V1" s="80" t="s">
        <v>100</v>
      </c>
      <c r="W1" s="26" t="s">
        <v>105</v>
      </c>
      <c r="X1" s="29" t="s">
        <v>181</v>
      </c>
    </row>
    <row r="2" spans="1:24" x14ac:dyDescent="0.35">
      <c r="A2" s="75" t="e" cm="1">
        <f t="array" aca="1" ref="A2" ca="1">INDIRECT(_0_uniq_id)</f>
        <v>#REF!</v>
      </c>
      <c r="B2" s="75" t="e" cm="1">
        <f t="array" aca="1" ref="B2" ca="1">INDIRECT(_1_adi_1)</f>
        <v>#REF!</v>
      </c>
      <c r="C2" s="75" t="e" cm="1">
        <f t="array" aca="1" ref="C2" ca="1">INDIRECT(_2_adi_2)</f>
        <v>#REF!</v>
      </c>
      <c r="D2" s="75" t="e" cm="1">
        <f t="array" aca="1" ref="D2" ca="1">INDIRECT(_3_pop)</f>
        <v>#REF!</v>
      </c>
      <c r="E2" s="76" t="e" cm="1">
        <f t="array" aca="1" ref="E2" ca="1">INDIRECT(_q01)</f>
        <v>#REF!</v>
      </c>
      <c r="F2" s="76" t="e" cm="1">
        <f t="array" aca="1" ref="F2" ca="1">INDIRECT(_q02)</f>
        <v>#REF!</v>
      </c>
      <c r="G2" s="76" t="e" cm="1">
        <f t="array" aca="1" ref="G2" ca="1">INDIRECT(_q03)</f>
        <v>#REF!</v>
      </c>
      <c r="H2" s="76" t="e" cm="1">
        <f t="array" aca="1" ref="H2" ca="1">INDIRECT(_q04)</f>
        <v>#REF!</v>
      </c>
      <c r="I2" s="76" t="e" cm="1">
        <f t="array" aca="1" ref="I2" ca="1">INDIRECT(_q05)</f>
        <v>#REF!</v>
      </c>
      <c r="J2" s="76" t="e" cm="1">
        <f t="array" aca="1" ref="J2" ca="1">INDIRECT(_q06)</f>
        <v>#REF!</v>
      </c>
      <c r="K2" s="76" t="e" cm="1">
        <f t="array" aca="1" ref="K2" ca="1">INDIRECT(_q07)</f>
        <v>#REF!</v>
      </c>
      <c r="L2" s="76" t="e" cm="1">
        <f t="array" aca="1" ref="L2" ca="1">INDIRECT(_q08)</f>
        <v>#REF!</v>
      </c>
      <c r="M2" s="76" t="e" cm="1">
        <f t="array" aca="1" ref="M2" ca="1">INDIRECT(_q09)</f>
        <v>#REF!</v>
      </c>
      <c r="N2" s="76" t="e" cm="1">
        <f t="array" aca="1" ref="N2" ca="1">INDIRECT(_q10)</f>
        <v>#REF!</v>
      </c>
      <c r="O2" s="76" t="e" cm="1">
        <f t="array" aca="1" ref="O2" ca="1">INDIRECT(_q11)</f>
        <v>#REF!</v>
      </c>
      <c r="P2" s="76" t="e" cm="1">
        <f t="array" aca="1" ref="P2" ca="1">INDIRECT(_q12)</f>
        <v>#REF!</v>
      </c>
      <c r="Q2" s="76" t="e" cm="1">
        <f t="array" aca="1" ref="Q2" ca="1">INDIRECT(_q13)</f>
        <v>#REF!</v>
      </c>
      <c r="R2" s="76" t="e" cm="1">
        <f t="array" aca="1" ref="R2" ca="1">INDIRECT(_q14)</f>
        <v>#REF!</v>
      </c>
      <c r="S2" s="76" t="e" cm="1">
        <f t="array" aca="1" ref="S2" ca="1">INDIRECT(_q15)</f>
        <v>#REF!</v>
      </c>
      <c r="T2" s="76" t="e" cm="1">
        <f t="array" aca="1" ref="T2" ca="1">INDIRECT(_q16)</f>
        <v>#REF!</v>
      </c>
      <c r="U2" s="76" t="e" cm="1">
        <f t="array" aca="1" ref="U2" ca="1">INDIRECT(_q17)</f>
        <v>#REF!</v>
      </c>
      <c r="V2" s="76" t="e" cm="1">
        <f t="array" aca="1" ref="V2" ca="1">INDIRECT(_q18)</f>
        <v>#REF!</v>
      </c>
      <c r="W2" s="77">
        <f ca="1">COUNTIF(working_table[[#This Row],[VF_01_chol_otbk]:[VF_18_add_factor_4]],"Missing_value")</f>
        <v>0</v>
      </c>
      <c r="X2" s="78" t="e">
        <f ca="1">IF(working_table[[#This Row],[VF_01_chol_otbk]]= "Yes", "Initial PAMI",
IF('─&gt; Factor selection'!$I$8="Included in the vulnerability index", IF(working_table[[#This Row],[VF_02_chol_import]]="Yes", 1*'─&gt; Factor selection'!$G$8, 0),0) +
IF('─&gt; Factor selection'!$I$9="Included in the vulnerability index", IF(working_table[[#This Row],[VF_03_chol_proximity]]="Yes", 1*'─&gt; Factor selection'!$G$9, 0),0) +
IF('─&gt; Factor selection'!$I$10="Included in the vulnerability index", IF(working_table[[#This Row],[VF_04_mov_pathw]]="Yes", 1*'─&gt; Factor selection'!$G$10, 0),0) +
IF('─&gt; Factor selection'!$I$11="Included in the vulnerability index", IF(working_table[[#This Row],[VF_05_pop_gathering]]="Yes", 1*'─&gt; Factor selection'!$G$11, 0),0) +
IF('─&gt; Factor selection'!$I$12="Included in the vulnerability index", IF(working_table[[#This Row],[VF_06_overcrowded_set]]="Yes", 1*'─&gt; Factor selection'!$G$12, 0),0) +
IF('─&gt; Factor selection'!$I$13="Included in the vulnerability index", IF(working_table[[#This Row],[VF_07_high_risk_pop]]="Yes", 1*'─&gt; Factor selection'!$G$13, 0),0) +
IF('─&gt; Factor selection'!$I$14="Included in the vulnerability index", IF(working_table[[#This Row],[VF_08_hard_to_acc_risk_pop]]="Yes", 1*'─&gt; Factor selection'!$G$14, 0),0) +
IF('─&gt; Factor selection'!$I$15="Included in the vulnerability index", IF(working_table[[#This Row],[VF_09_ocv]]="Yes", 1*'─&gt; Factor selection'!$G$15, 0),0) +
IF('─&gt; Factor selection'!$I$16="Included in the vulnerability index", IF(working_table[[#This Row],[VF_10_climate_event]]="Yes", 1*'─&gt; Factor selection'!$G$16, 0),0) +
IF('─&gt; Factor selection'!$I$17="Included in the vulnerability index", IF(working_table[[#This Row],[VF_11_comp_humanit_emerg]]="Yes", 1*'─&gt; Factor selection'!$G$17, 0),0) +
IF('─&gt; Factor selection'!$I$18="Included in the vulnerability index", IF(working_table[[#This Row],[VF_12_unimprov_water]]="Yes", 1*'─&gt; Factor selection'!$G$18, 0),0) +
IF('─&gt; Factor selection'!$I$19="Included in the vulnerability index", IF(working_table[[#This Row],[VF_13_unimprov_sanitat]]="Yes", 1*'─&gt; Factor selection'!$G$19, 0),0) +
IF('─&gt; Factor selection'!$I$20="Included in the vulnerability index", IF(working_table[[#This Row],[VF_14_limited_hygien]]="Yes", 1*'─&gt; Factor selection'!$G$20, 0),0) +
IF('─&gt; Factor selection'!$I$21="Included in the vulnerability index", IF(working_table[[#This Row],[VF_15_add_factor_1]]="Yes", 1*'─&gt; Factor selection'!$G$21, 0),0) +
IF('─&gt; Factor selection'!$I$22="Included in the vulnerability index", IF(working_table[[#This Row],[VF_16_add_factor_2]]="Yes", 1*'─&gt; Factor selection'!$G$22, 0),0) +
IF('─&gt; Factor selection'!$I$23="Included in the vulnerability index", IF(working_table[[#This Row],[VF_17_add_factor_3]]="Yes", 1*'─&gt; Factor selection'!$G$23, 0),0) +
IF('─&gt; Factor selection'!$I$24="Included in the vulnerability index", IF(working_table[[#This Row],[VF_18_add_factor_4]]="Yes", 1*'─&gt; Factor selection'!$G$24, 0),0))</f>
        <v>#REF!</v>
      </c>
    </row>
  </sheetData>
  <sheetProtection algorithmName="SHA-512" hashValue="n9PN2+xPC37xyl87adLGGQvhHxYQUvZF5NIQ6sKJlckUwqwxqx6W8rVIQIAdBT7ucsdip5Ei1+PPCEg8cNbtSg==" saltValue="XzvVjWR7+qIX6Y0c+iQJlQ==" spinCount="100000" sheet="1" objects="1" scenarios="1" deleteRows="0"/>
  <phoneticPr fontId="4" type="noConversion"/>
  <conditionalFormatting sqref="E2:V2">
    <cfRule type="containsText" dxfId="95" priority="1" operator="containsText" text="Not included">
      <formula>NOT(ISERROR(SEARCH("Not included",E2)))</formula>
    </cfRule>
    <cfRule type="containsText" dxfId="94" priority="3" operator="containsText" text="Missing_value">
      <formula>NOT(ISERROR(SEARCH("Missing_value",E2)))</formula>
    </cfRule>
    <cfRule type="containsText" dxfId="93" priority="10" operator="containsText" text="Yes">
      <formula>NOT(ISERROR(SEARCH("Yes",E2)))</formula>
    </cfRule>
  </conditionalFormatting>
  <conditionalFormatting sqref="W2">
    <cfRule type="cellIs" dxfId="92" priority="44" operator="greaterThan">
      <formula>0</formula>
    </cfRule>
    <cfRule type="iconSet" priority="45">
      <iconSet iconSet="5Quarters">
        <cfvo type="percent" val="0"/>
        <cfvo type="percent" val="20"/>
        <cfvo type="percent" val="40"/>
        <cfvo type="percent" val="60"/>
        <cfvo type="percent" val="80"/>
      </iconSet>
    </cfRule>
  </conditionalFormatting>
  <conditionalFormatting sqref="X2">
    <cfRule type="containsText" dxfId="91" priority="46" operator="containsText" text="PAMI">
      <formula>NOT(ISERROR(SEARCH("PAMI",X2)))</formula>
    </cfRule>
    <cfRule type="colorScale" priority="47">
      <colorScale>
        <cfvo type="min"/>
        <cfvo type="percentile" val="50"/>
        <cfvo type="max"/>
        <color rgb="FF0070C0"/>
        <color rgb="FFFFEB84"/>
        <color rgb="FFF8696B"/>
      </colorScale>
    </cfRule>
  </conditionalFormatting>
  <pageMargins left="0.7" right="0.7" top="0.75" bottom="0.75" header="0.3" footer="0.3"/>
  <pageSetup orientation="portrait" horizontalDpi="360" verticalDpi="36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CC39C-FBEB-49E4-AFEC-19C3D34FB760}">
  <sheetPr codeName="Sheet2">
    <tabColor rgb="FF009999"/>
  </sheetPr>
  <dimension ref="A2:I17"/>
  <sheetViews>
    <sheetView showGridLines="0" showRowColHeaders="0" zoomScale="93" zoomScaleNormal="93" workbookViewId="0">
      <selection activeCell="B4" sqref="B4:I4"/>
    </sheetView>
  </sheetViews>
  <sheetFormatPr defaultColWidth="2.453125" defaultRowHeight="15.5" x14ac:dyDescent="0.35"/>
  <cols>
    <col min="1" max="1" width="3.453125" style="2" customWidth="1"/>
    <col min="2" max="2" width="29.453125" style="3" customWidth="1"/>
    <col min="3" max="9" width="29.453125" style="1" customWidth="1"/>
    <col min="10" max="16384" width="2.453125" style="1"/>
  </cols>
  <sheetData>
    <row r="2" spans="2:9" x14ac:dyDescent="0.35">
      <c r="B2" s="170" t="s">
        <v>106</v>
      </c>
      <c r="C2" s="171"/>
      <c r="D2" s="171"/>
      <c r="E2" s="171"/>
      <c r="F2" s="171"/>
      <c r="G2" s="171"/>
      <c r="H2" s="172"/>
    </row>
    <row r="3" spans="2:9" ht="9.75" customHeight="1" x14ac:dyDescent="0.35"/>
    <row r="4" spans="2:9" ht="35.25" customHeight="1" x14ac:dyDescent="0.35">
      <c r="B4" s="173" t="s">
        <v>180</v>
      </c>
      <c r="C4" s="174"/>
      <c r="D4" s="174"/>
      <c r="E4" s="174"/>
      <c r="F4" s="174"/>
      <c r="G4" s="174"/>
      <c r="H4" s="174"/>
      <c r="I4" s="175"/>
    </row>
    <row r="5" spans="2:9" ht="342.75" customHeight="1" x14ac:dyDescent="0.35"/>
    <row r="6" spans="2:9" customFormat="1" ht="29" x14ac:dyDescent="0.35">
      <c r="B6" s="54" t="s">
        <v>107</v>
      </c>
      <c r="C6" s="32" t="s">
        <v>108</v>
      </c>
      <c r="D6" s="32" t="s">
        <v>109</v>
      </c>
      <c r="E6" s="32" t="s">
        <v>110</v>
      </c>
      <c r="F6" s="32" t="s">
        <v>111</v>
      </c>
      <c r="G6" s="32" t="s">
        <v>112</v>
      </c>
      <c r="H6" s="32" t="s">
        <v>113</v>
      </c>
      <c r="I6" s="32" t="s">
        <v>114</v>
      </c>
    </row>
    <row r="7" spans="2:9" x14ac:dyDescent="0.35">
      <c r="B7" s="61" t="s">
        <v>115</v>
      </c>
      <c r="C7">
        <v>1</v>
      </c>
      <c r="D7">
        <v>1</v>
      </c>
      <c r="E7" s="43" t="s">
        <v>116</v>
      </c>
      <c r="F7" s="58" t="s">
        <v>116</v>
      </c>
      <c r="G7" s="42" t="s">
        <v>116</v>
      </c>
      <c r="H7" s="43" t="s">
        <v>116</v>
      </c>
      <c r="I7" s="58" t="s">
        <v>116</v>
      </c>
    </row>
    <row r="8" spans="2:9" x14ac:dyDescent="0.35">
      <c r="B8" s="50" t="s">
        <v>117</v>
      </c>
      <c r="C8" s="103" t="s">
        <v>116</v>
      </c>
      <c r="D8" s="103"/>
      <c r="E8" s="51" t="s">
        <v>116</v>
      </c>
      <c r="F8" s="52" t="s">
        <v>116</v>
      </c>
      <c r="G8" s="53" t="s">
        <v>116</v>
      </c>
      <c r="H8" s="52" t="s">
        <v>116</v>
      </c>
      <c r="I8" s="52" t="s">
        <v>116</v>
      </c>
    </row>
    <row r="9" spans="2:9" x14ac:dyDescent="0.35">
      <c r="B9"/>
      <c r="C9"/>
      <c r="D9"/>
      <c r="E9"/>
      <c r="F9"/>
      <c r="G9"/>
      <c r="H9"/>
      <c r="I9"/>
    </row>
    <row r="10" spans="2:9" x14ac:dyDescent="0.35">
      <c r="B10"/>
      <c r="C10"/>
      <c r="D10"/>
      <c r="E10"/>
      <c r="F10"/>
      <c r="G10"/>
      <c r="H10"/>
      <c r="I10"/>
    </row>
    <row r="11" spans="2:9" x14ac:dyDescent="0.35">
      <c r="B11"/>
      <c r="C11"/>
      <c r="D11"/>
      <c r="E11"/>
      <c r="F11"/>
      <c r="G11"/>
      <c r="H11"/>
      <c r="I11"/>
    </row>
    <row r="12" spans="2:9" x14ac:dyDescent="0.35">
      <c r="B12"/>
      <c r="C12"/>
      <c r="D12"/>
      <c r="E12"/>
      <c r="F12"/>
      <c r="G12"/>
      <c r="H12"/>
      <c r="I12"/>
    </row>
    <row r="13" spans="2:9" x14ac:dyDescent="0.35">
      <c r="B13"/>
      <c r="C13"/>
      <c r="D13"/>
      <c r="E13"/>
      <c r="F13"/>
      <c r="G13"/>
      <c r="H13"/>
      <c r="I13"/>
    </row>
    <row r="14" spans="2:9" x14ac:dyDescent="0.35">
      <c r="B14"/>
      <c r="C14"/>
      <c r="D14"/>
      <c r="E14"/>
      <c r="F14"/>
      <c r="G14"/>
      <c r="H14"/>
      <c r="I14"/>
    </row>
    <row r="15" spans="2:9" x14ac:dyDescent="0.35">
      <c r="B15"/>
      <c r="C15"/>
      <c r="D15"/>
      <c r="E15"/>
      <c r="F15"/>
      <c r="G15"/>
      <c r="H15"/>
      <c r="I15"/>
    </row>
    <row r="16" spans="2:9" x14ac:dyDescent="0.35">
      <c r="B16"/>
      <c r="C16"/>
      <c r="D16"/>
      <c r="E16"/>
      <c r="F16"/>
      <c r="G16"/>
      <c r="H16"/>
      <c r="I16"/>
    </row>
    <row r="17" spans="2:9" x14ac:dyDescent="0.35">
      <c r="B17"/>
      <c r="C17"/>
      <c r="D17"/>
      <c r="E17"/>
      <c r="F17"/>
      <c r="G17"/>
      <c r="H17"/>
      <c r="I17"/>
    </row>
  </sheetData>
  <mergeCells count="2">
    <mergeCell ref="B2:H2"/>
    <mergeCell ref="B4:I4"/>
  </mergeCells>
  <conditionalFormatting pivot="1" sqref="E7">
    <cfRule type="dataBar" priority="2">
      <dataBar>
        <cfvo type="min"/>
        <cfvo type="max"/>
        <color rgb="FF83D9D7"/>
      </dataBar>
      <extLst>
        <ext xmlns:x14="http://schemas.microsoft.com/office/spreadsheetml/2009/9/main" uri="{B025F937-C7B1-47D3-B67F-A62EFF666E3E}">
          <x14:id>{7A2F92AC-53B4-49A0-AD33-32CF48439C83}</x14:id>
        </ext>
      </extLst>
    </cfRule>
  </conditionalFormatting>
  <conditionalFormatting pivot="1" sqref="H7">
    <cfRule type="dataBar" priority="1">
      <dataBar>
        <cfvo type="min"/>
        <cfvo type="max"/>
        <color rgb="FF83D9D7"/>
      </dataBar>
      <extLst>
        <ext xmlns:x14="http://schemas.microsoft.com/office/spreadsheetml/2009/9/main" uri="{B025F937-C7B1-47D3-B67F-A62EFF666E3E}">
          <x14:id>{84335F3D-334E-49B7-9CD9-097796BFCF11}</x14:id>
        </ext>
      </extLst>
    </cfRule>
  </conditionalFormatting>
  <pageMargins left="0.7" right="0.7" top="0.75" bottom="0.75" header="0.3" footer="0.3"/>
  <pageSetup orientation="portrait" horizontalDpi="360" verticalDpi="360" r:id="rId2"/>
  <drawing r:id="rId3"/>
  <extLst>
    <ext xmlns:x14="http://schemas.microsoft.com/office/spreadsheetml/2009/9/main" uri="{78C0D931-6437-407d-A8EE-F0AAD7539E65}">
      <x14:conditionalFormattings>
        <x14:conditionalFormatting xmlns:xm="http://schemas.microsoft.com/office/excel/2006/main" pivot="1">
          <x14:cfRule type="dataBar" id="{7A2F92AC-53B4-49A0-AD33-32CF48439C83}">
            <x14:dataBar minLength="0" maxLength="100" gradient="0">
              <x14:cfvo type="autoMin"/>
              <x14:cfvo type="autoMax"/>
              <x14:negativeFillColor rgb="FFFF0000"/>
              <x14:axisColor rgb="FF000000"/>
            </x14:dataBar>
          </x14:cfRule>
          <xm:sqref>E7</xm:sqref>
        </x14:conditionalFormatting>
        <x14:conditionalFormatting xmlns:xm="http://schemas.microsoft.com/office/excel/2006/main" pivot="1">
          <x14:cfRule type="dataBar" id="{84335F3D-334E-49B7-9CD9-097796BFCF11}">
            <x14:dataBar minLength="0" maxLength="100" gradient="0">
              <x14:cfvo type="autoMin"/>
              <x14:cfvo type="autoMax"/>
              <x14:negativeFillColor rgb="FFFF0000"/>
              <x14:axisColor rgb="FF000000"/>
            </x14:dataBar>
          </x14:cfRule>
          <xm:sqref>H7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273C0-16FA-4EFA-8091-8A8827E367A2}">
  <sheetPr>
    <tabColor rgb="FF009999"/>
  </sheetPr>
  <dimension ref="B2:M22"/>
  <sheetViews>
    <sheetView showGridLines="0" showRowColHeaders="0" zoomScaleNormal="100" workbookViewId="0">
      <selection activeCell="P2" sqref="P2"/>
    </sheetView>
  </sheetViews>
  <sheetFormatPr defaultColWidth="2.1796875" defaultRowHeight="14.5" x14ac:dyDescent="0.35"/>
  <cols>
    <col min="1" max="1" width="2.1796875" style="33"/>
    <col min="2" max="2" width="144.453125" style="33" customWidth="1"/>
    <col min="3" max="4" width="2.1796875" style="33"/>
    <col min="5" max="5" width="18.26953125" style="33" bestFit="1" customWidth="1"/>
    <col min="6" max="6" width="6.81640625" style="33" bestFit="1" customWidth="1"/>
    <col min="7" max="7" width="8.1796875" style="33" bestFit="1" customWidth="1"/>
    <col min="8" max="8" width="7.453125" style="33" bestFit="1" customWidth="1"/>
    <col min="9" max="9" width="2.1796875" style="33"/>
    <col min="10" max="10" width="18.26953125" style="33" bestFit="1" customWidth="1"/>
    <col min="11" max="11" width="7.453125" style="33" bestFit="1" customWidth="1"/>
    <col min="12" max="12" width="8.1796875" style="33" bestFit="1" customWidth="1"/>
    <col min="13" max="13" width="8.26953125" style="33" bestFit="1" customWidth="1"/>
    <col min="14" max="16384" width="2.1796875" style="33"/>
  </cols>
  <sheetData>
    <row r="2" spans="2:13" ht="30" customHeight="1" x14ac:dyDescent="0.35">
      <c r="B2" s="44" t="s">
        <v>41</v>
      </c>
      <c r="C2" s="45"/>
      <c r="D2" s="45"/>
      <c r="E2" s="176" t="s">
        <v>118</v>
      </c>
      <c r="F2" s="177"/>
      <c r="G2" s="177"/>
      <c r="H2" s="178"/>
      <c r="I2" s="45"/>
      <c r="J2" s="176" t="s">
        <v>119</v>
      </c>
      <c r="K2" s="177"/>
      <c r="L2" s="177"/>
      <c r="M2" s="178"/>
    </row>
    <row r="3" spans="2:13" ht="30" customHeight="1" x14ac:dyDescent="0.35">
      <c r="B3" s="35"/>
      <c r="C3" s="35"/>
      <c r="D3" s="35"/>
      <c r="E3" s="36" t="s">
        <v>120</v>
      </c>
      <c r="F3" s="36" t="s">
        <v>121</v>
      </c>
      <c r="G3" s="36" t="s">
        <v>122</v>
      </c>
      <c r="H3" s="36" t="s">
        <v>123</v>
      </c>
      <c r="I3" s="35"/>
      <c r="J3" s="36" t="s">
        <v>120</v>
      </c>
      <c r="K3" s="36" t="s">
        <v>121</v>
      </c>
      <c r="L3" s="36" t="s">
        <v>122</v>
      </c>
      <c r="M3" s="36" t="s">
        <v>123</v>
      </c>
    </row>
    <row r="5" spans="2:13" s="32" customFormat="1" ht="27" customHeight="1" x14ac:dyDescent="0.35">
      <c r="B5" s="46" t="str">
        <f>'─&gt; Factor selection'!B7</f>
        <v>Confirmed cholera outbreak(s) over the analysis period</v>
      </c>
      <c r="C5" s="48"/>
      <c r="D5" s="33"/>
      <c r="E5" s="55">
        <f ca="1">COUNTIF(working_table[VF_01_chol_otbk], "missing_value")</f>
        <v>0</v>
      </c>
      <c r="F5" s="31">
        <f ca="1">COUNTIF(working_table[VF_01_chol_otbk], "No")</f>
        <v>0</v>
      </c>
      <c r="G5" s="31">
        <f ca="1">COUNTIF(working_table[VF_01_chol_otbk], "Yes")</f>
        <v>0</v>
      </c>
      <c r="H5" s="31">
        <f t="shared" ref="H5:H22" ca="1" si="0">SUM(E5:G5)</f>
        <v>0</v>
      </c>
      <c r="I5" s="33"/>
      <c r="J5" s="40" t="str">
        <f ca="1">IF(H5=0, ".",(E5/$H5))</f>
        <v>.</v>
      </c>
      <c r="K5" s="34" t="str">
        <f ca="1">IF(H5=0,".",(F5/$H5))</f>
        <v>.</v>
      </c>
      <c r="L5" s="34" t="str">
        <f ca="1">IF(H5=0,".",(G5/$H5))</f>
        <v>.</v>
      </c>
      <c r="M5" s="34" t="str">
        <f ca="1">IF(H5=0,".",(H5/$H5))</f>
        <v>.</v>
      </c>
    </row>
    <row r="6" spans="2:13" ht="27" customHeight="1" x14ac:dyDescent="0.35">
      <c r="B6" s="46" t="str">
        <f>'─&gt; Factor selection'!B8</f>
        <v>Confirmed cholera imported case(s) in the NCP operational geographic unit considered</v>
      </c>
      <c r="C6" s="48"/>
      <c r="E6" s="55">
        <f ca="1">COUNTIF(working_table[VF_02_chol_import], "missing_value")</f>
        <v>0</v>
      </c>
      <c r="F6" s="31">
        <f ca="1">COUNTIF(working_table[VF_02_chol_import], "No")</f>
        <v>0</v>
      </c>
      <c r="G6" s="31">
        <f ca="1">COUNTIF(working_table[VF_02_chol_import], "Yes")</f>
        <v>0</v>
      </c>
      <c r="H6" s="31">
        <f t="shared" ca="1" si="0"/>
        <v>0</v>
      </c>
      <c r="J6" s="40" t="str">
        <f t="shared" ref="J6:J22" ca="1" si="1">IF(H6=0, ".",(E6/$H6))</f>
        <v>.</v>
      </c>
      <c r="K6" s="34" t="str">
        <f t="shared" ref="K6:K22" ca="1" si="2">IF(H6=0,".",(F6/$H6))</f>
        <v>.</v>
      </c>
      <c r="L6" s="34" t="str">
        <f t="shared" ref="L6:L22" ca="1" si="3">IF(H6=0,".",(G6/$H6))</f>
        <v>.</v>
      </c>
      <c r="M6" s="34" t="str">
        <f t="shared" ref="M6:M22" ca="1" si="4">IF(H6=0,".",(H6/$H6))</f>
        <v>.</v>
      </c>
    </row>
    <row r="7" spans="2:13" ht="27" customHeight="1" x14ac:dyDescent="0.35">
      <c r="B7" s="46" t="str">
        <f>'─&gt; Factor selection'!B9</f>
        <v>Cross-border areas adjacent to frequently cholera-affected areas or identified PAMIs in neighbouring country(ies)</v>
      </c>
      <c r="C7" s="48"/>
      <c r="E7" s="55">
        <f ca="1">COUNTIF(working_table[VF_03_chol_proximity], "missing_value")</f>
        <v>0</v>
      </c>
      <c r="F7" s="31">
        <f ca="1">COUNTIF(working_table[VF_03_chol_proximity], "No")</f>
        <v>0</v>
      </c>
      <c r="G7" s="31">
        <f ca="1">COUNTIF(working_table[VF_03_chol_proximity], "Yes")</f>
        <v>0</v>
      </c>
      <c r="H7" s="31">
        <f t="shared" ca="1" si="0"/>
        <v>0</v>
      </c>
      <c r="J7" s="40" t="str">
        <f t="shared" ca="1" si="1"/>
        <v>.</v>
      </c>
      <c r="K7" s="34" t="str">
        <f t="shared" ca="1" si="2"/>
        <v>.</v>
      </c>
      <c r="L7" s="34" t="str">
        <f t="shared" ca="1" si="3"/>
        <v>.</v>
      </c>
      <c r="M7" s="34" t="str">
        <f t="shared" ca="1" si="4"/>
        <v>.</v>
      </c>
    </row>
    <row r="8" spans="2:13" ht="27" customHeight="1" x14ac:dyDescent="0.35">
      <c r="B8" s="46" t="str">
        <f>'─&gt; Factor selection'!B10</f>
        <v>Location along major travel routes with transportation hubs</v>
      </c>
      <c r="C8" s="48"/>
      <c r="E8" s="55">
        <f ca="1">COUNTIF(working_table[VF_04_mov_pathw], "missing_value")</f>
        <v>0</v>
      </c>
      <c r="F8" s="31">
        <f ca="1">COUNTIF(working_table[VF_04_mov_pathw], "No")</f>
        <v>0</v>
      </c>
      <c r="G8" s="31">
        <f ca="1">COUNTIF(working_table[VF_04_mov_pathw], "Yes")</f>
        <v>0</v>
      </c>
      <c r="H8" s="31">
        <f t="shared" ca="1" si="0"/>
        <v>0</v>
      </c>
      <c r="J8" s="40" t="str">
        <f t="shared" ca="1" si="1"/>
        <v>.</v>
      </c>
      <c r="K8" s="34" t="str">
        <f t="shared" ca="1" si="2"/>
        <v>.</v>
      </c>
      <c r="L8" s="34" t="str">
        <f t="shared" ca="1" si="3"/>
        <v>.</v>
      </c>
      <c r="M8" s="34" t="str">
        <f t="shared" ca="1" si="4"/>
        <v>.</v>
      </c>
    </row>
    <row r="9" spans="2:13" ht="27" customHeight="1" x14ac:dyDescent="0.35">
      <c r="B9" s="46" t="str">
        <f>'─&gt; Factor selection'!B11</f>
        <v>Major population gatherings</v>
      </c>
      <c r="C9" s="48"/>
      <c r="E9" s="55">
        <f ca="1">COUNTIF(working_table[VF_05_pop_gathering], "missing_value")</f>
        <v>0</v>
      </c>
      <c r="F9" s="31">
        <f ca="1">COUNTIF(working_table[VF_05_pop_gathering], "No")</f>
        <v>0</v>
      </c>
      <c r="G9" s="31">
        <f ca="1">COUNTIF(working_table[VF_05_pop_gathering], "Yes")</f>
        <v>0</v>
      </c>
      <c r="H9" s="31">
        <f t="shared" ca="1" si="0"/>
        <v>0</v>
      </c>
      <c r="J9" s="40" t="str">
        <f t="shared" ca="1" si="1"/>
        <v>.</v>
      </c>
      <c r="K9" s="34" t="str">
        <f t="shared" ca="1" si="2"/>
        <v>.</v>
      </c>
      <c r="L9" s="34" t="str">
        <f t="shared" ca="1" si="3"/>
        <v>.</v>
      </c>
      <c r="M9" s="34" t="str">
        <f t="shared" ca="1" si="4"/>
        <v>.</v>
      </c>
    </row>
    <row r="10" spans="2:13" ht="27" customHeight="1" x14ac:dyDescent="0.35">
      <c r="B10" s="46" t="str">
        <f>'─&gt; Factor selection'!B12</f>
        <v>High population density locations or overcrowded settings</v>
      </c>
      <c r="C10" s="48"/>
      <c r="E10" s="55">
        <f ca="1">COUNTIF(working_table[VF_06_overcrowded_set], "missing_value")</f>
        <v>0</v>
      </c>
      <c r="F10" s="31">
        <f ca="1">COUNTIF(working_table[VF_06_overcrowded_set], "No")</f>
        <v>0</v>
      </c>
      <c r="G10" s="31">
        <f ca="1">COUNTIF(working_table[VF_06_overcrowded_set], "Yes")</f>
        <v>0</v>
      </c>
      <c r="H10" s="31">
        <f t="shared" ca="1" si="0"/>
        <v>0</v>
      </c>
      <c r="J10" s="40" t="str">
        <f t="shared" ca="1" si="1"/>
        <v>.</v>
      </c>
      <c r="K10" s="34" t="str">
        <f t="shared" ca="1" si="2"/>
        <v>.</v>
      </c>
      <c r="L10" s="34" t="str">
        <f t="shared" ca="1" si="3"/>
        <v>.</v>
      </c>
      <c r="M10" s="34" t="str">
        <f t="shared" ca="1" si="4"/>
        <v>.</v>
      </c>
    </row>
    <row r="11" spans="2:13" ht="27" customHeight="1" x14ac:dyDescent="0.35">
      <c r="B11" s="46" t="str">
        <f>'─&gt; Factor selection'!B13</f>
        <v>High-risk populations</v>
      </c>
      <c r="C11" s="48"/>
      <c r="E11" s="55">
        <f ca="1">COUNTIF(working_table[VF_07_high_risk_pop], "missing_value")</f>
        <v>0</v>
      </c>
      <c r="F11" s="31">
        <f ca="1">COUNTIF(working_table[VF_07_high_risk_pop], "No")</f>
        <v>0</v>
      </c>
      <c r="G11" s="31">
        <f ca="1">COUNTIF(working_table[VF_07_high_risk_pop], "Yes")</f>
        <v>0</v>
      </c>
      <c r="H11" s="31">
        <f t="shared" ca="1" si="0"/>
        <v>0</v>
      </c>
      <c r="J11" s="40" t="str">
        <f t="shared" ca="1" si="1"/>
        <v>.</v>
      </c>
      <c r="K11" s="34" t="str">
        <f t="shared" ca="1" si="2"/>
        <v>.</v>
      </c>
      <c r="L11" s="34" t="str">
        <f t="shared" ca="1" si="3"/>
        <v>.</v>
      </c>
      <c r="M11" s="34" t="str">
        <f t="shared" ca="1" si="4"/>
        <v>.</v>
      </c>
    </row>
    <row r="12" spans="2:13" ht="27" customHeight="1" x14ac:dyDescent="0.35">
      <c r="B12" s="46" t="str">
        <f>'─&gt; Factor selection'!B14</f>
        <v>Hard-to-access populations</v>
      </c>
      <c r="C12" s="48"/>
      <c r="E12" s="55">
        <f ca="1">COUNTIF(working_table[VF_08_hard_to_acc_risk_pop], "missing_value")</f>
        <v>0</v>
      </c>
      <c r="F12" s="31">
        <f ca="1">COUNTIF(working_table[VF_08_hard_to_acc_risk_pop], "No")</f>
        <v>0</v>
      </c>
      <c r="G12" s="31">
        <f ca="1">COUNTIF(working_table[VF_08_hard_to_acc_risk_pop], "Yes")</f>
        <v>0</v>
      </c>
      <c r="H12" s="31">
        <f t="shared" ca="1" si="0"/>
        <v>0</v>
      </c>
      <c r="J12" s="40" t="str">
        <f t="shared" ca="1" si="1"/>
        <v>.</v>
      </c>
      <c r="K12" s="34" t="str">
        <f t="shared" ca="1" si="2"/>
        <v>.</v>
      </c>
      <c r="L12" s="34" t="str">
        <f t="shared" ca="1" si="3"/>
        <v>.</v>
      </c>
      <c r="M12" s="34" t="str">
        <f t="shared" ca="1" si="4"/>
        <v>.</v>
      </c>
    </row>
    <row r="13" spans="2:13" ht="27" customHeight="1" x14ac:dyDescent="0.35">
      <c r="B13" s="46" t="str">
        <f>'─&gt; Factor selection'!B15</f>
        <v>Population that received oral cholera vaccine (OCV) more than three years ago</v>
      </c>
      <c r="C13" s="48"/>
      <c r="E13" s="55">
        <f ca="1">COUNTIF(working_table[VF_09_ocv], "missing_value")</f>
        <v>0</v>
      </c>
      <c r="F13" s="31">
        <f ca="1">COUNTIF(working_table[VF_09_ocv], "No")</f>
        <v>0</v>
      </c>
      <c r="G13" s="31">
        <f ca="1">COUNTIF(working_table[VF_09_ocv], "Yes")</f>
        <v>0</v>
      </c>
      <c r="H13" s="31">
        <f t="shared" ca="1" si="0"/>
        <v>0</v>
      </c>
      <c r="J13" s="40" t="str">
        <f t="shared" ca="1" si="1"/>
        <v>.</v>
      </c>
      <c r="K13" s="34" t="str">
        <f t="shared" ca="1" si="2"/>
        <v>.</v>
      </c>
      <c r="L13" s="34" t="str">
        <f t="shared" ca="1" si="3"/>
        <v>.</v>
      </c>
      <c r="M13" s="34" t="str">
        <f t="shared" ca="1" si="4"/>
        <v>.</v>
      </c>
    </row>
    <row r="14" spans="2:13" ht="27" customHeight="1" x14ac:dyDescent="0.35">
      <c r="B14" s="46" t="str">
        <f>'─&gt; Factor selection'!B16</f>
        <v>High-risk for extreme climate and weather conditions</v>
      </c>
      <c r="C14" s="48"/>
      <c r="E14" s="55">
        <f ca="1">COUNTIF(working_table[VF_10_climate_event], "missing_value")</f>
        <v>0</v>
      </c>
      <c r="F14" s="31">
        <f ca="1">COUNTIF(working_table[VF_10_climate_event], "No")</f>
        <v>0</v>
      </c>
      <c r="G14" s="31">
        <f ca="1">COUNTIF(working_table[VF_10_climate_event], "Yes")</f>
        <v>0</v>
      </c>
      <c r="H14" s="31">
        <f t="shared" ca="1" si="0"/>
        <v>0</v>
      </c>
      <c r="J14" s="40" t="str">
        <f t="shared" ca="1" si="1"/>
        <v>.</v>
      </c>
      <c r="K14" s="34" t="str">
        <f t="shared" ca="1" si="2"/>
        <v>.</v>
      </c>
      <c r="L14" s="34" t="str">
        <f t="shared" ca="1" si="3"/>
        <v>.</v>
      </c>
      <c r="M14" s="34" t="str">
        <f t="shared" ca="1" si="4"/>
        <v>.</v>
      </c>
    </row>
    <row r="15" spans="2:13" ht="27" customHeight="1" x14ac:dyDescent="0.35">
      <c r="B15" s="46" t="str">
        <f>'─&gt; Factor selection'!B17</f>
        <v>Complex humanitarian emergency</v>
      </c>
      <c r="C15" s="48"/>
      <c r="E15" s="55">
        <f ca="1">COUNTIF(working_table[VF_11_comp_humanit_emerg], "missing_value")</f>
        <v>0</v>
      </c>
      <c r="F15" s="31">
        <f ca="1">COUNTIF(working_table[VF_11_comp_humanit_emerg], "No")</f>
        <v>0</v>
      </c>
      <c r="G15" s="31">
        <f ca="1">COUNTIF(working_table[VF_11_comp_humanit_emerg], "Yes")</f>
        <v>0</v>
      </c>
      <c r="H15" s="31">
        <f t="shared" ca="1" si="0"/>
        <v>0</v>
      </c>
      <c r="J15" s="40" t="str">
        <f t="shared" ca="1" si="1"/>
        <v>.</v>
      </c>
      <c r="K15" s="34" t="str">
        <f t="shared" ca="1" si="2"/>
        <v>.</v>
      </c>
      <c r="L15" s="34" t="str">
        <f t="shared" ca="1" si="3"/>
        <v>.</v>
      </c>
      <c r="M15" s="34" t="str">
        <f t="shared" ca="1" si="4"/>
        <v>.</v>
      </c>
    </row>
    <row r="16" spans="2:13" ht="27" customHeight="1" x14ac:dyDescent="0.35">
      <c r="B16" s="46" t="str">
        <f>'─&gt; Factor selection'!B18</f>
        <v xml:space="preserve">Unimproved water </v>
      </c>
      <c r="C16" s="48"/>
      <c r="E16" s="55">
        <f ca="1">COUNTIF(working_table[VF_12_unimprov_water], "missing_value")</f>
        <v>0</v>
      </c>
      <c r="F16" s="31">
        <f ca="1">COUNTIF(working_table[VF_12_unimprov_water], "No")</f>
        <v>0</v>
      </c>
      <c r="G16" s="31">
        <f ca="1">COUNTIF(working_table[VF_12_unimprov_water], "Yes")</f>
        <v>0</v>
      </c>
      <c r="H16" s="31">
        <f t="shared" ca="1" si="0"/>
        <v>0</v>
      </c>
      <c r="J16" s="40" t="str">
        <f t="shared" ca="1" si="1"/>
        <v>.</v>
      </c>
      <c r="K16" s="34" t="str">
        <f t="shared" ca="1" si="2"/>
        <v>.</v>
      </c>
      <c r="L16" s="34" t="str">
        <f t="shared" ca="1" si="3"/>
        <v>.</v>
      </c>
      <c r="M16" s="34" t="str">
        <f t="shared" ca="1" si="4"/>
        <v>.</v>
      </c>
    </row>
    <row r="17" spans="2:13" ht="27" customHeight="1" x14ac:dyDescent="0.35">
      <c r="B17" s="46" t="str">
        <f>'─&gt; Factor selection'!B19</f>
        <v xml:space="preserve">Unimproved sanitation </v>
      </c>
      <c r="C17" s="48"/>
      <c r="E17" s="55">
        <f ca="1">COUNTIF(working_table[VF_13_unimprov_sanitat], "missing_value")</f>
        <v>0</v>
      </c>
      <c r="F17" s="31">
        <f ca="1">COUNTIF(working_table[VF_13_unimprov_sanitat], "No")</f>
        <v>0</v>
      </c>
      <c r="G17" s="31">
        <f ca="1">COUNTIF(working_table[VF_13_unimprov_sanitat], "Yes")</f>
        <v>0</v>
      </c>
      <c r="H17" s="31">
        <f t="shared" ca="1" si="0"/>
        <v>0</v>
      </c>
      <c r="J17" s="40" t="str">
        <f t="shared" ca="1" si="1"/>
        <v>.</v>
      </c>
      <c r="K17" s="34" t="str">
        <f t="shared" ca="1" si="2"/>
        <v>.</v>
      </c>
      <c r="L17" s="34" t="str">
        <f t="shared" ca="1" si="3"/>
        <v>.</v>
      </c>
      <c r="M17" s="34" t="str">
        <f t="shared" ca="1" si="4"/>
        <v>.</v>
      </c>
    </row>
    <row r="18" spans="2:13" ht="27" customHeight="1" x14ac:dyDescent="0.35">
      <c r="B18" s="46" t="str">
        <f>'─&gt; Factor selection'!B20</f>
        <v xml:space="preserve">Limited access to hygiene </v>
      </c>
      <c r="C18" s="48"/>
      <c r="E18" s="55">
        <f ca="1">COUNTIF(working_table[VF_14_limited_hygien], "missing_value")</f>
        <v>0</v>
      </c>
      <c r="F18" s="31">
        <f ca="1">COUNTIF(working_table[VF_14_limited_hygien], "No")</f>
        <v>0</v>
      </c>
      <c r="G18" s="31">
        <f ca="1">COUNTIF(working_table[VF_14_limited_hygien], "Yes")</f>
        <v>0</v>
      </c>
      <c r="H18" s="31">
        <f t="shared" ca="1" si="0"/>
        <v>0</v>
      </c>
      <c r="J18" s="40" t="str">
        <f t="shared" ca="1" si="1"/>
        <v>.</v>
      </c>
      <c r="K18" s="34" t="str">
        <f t="shared" ca="1" si="2"/>
        <v>.</v>
      </c>
      <c r="L18" s="34" t="str">
        <f t="shared" ca="1" si="3"/>
        <v>.</v>
      </c>
      <c r="M18" s="34" t="str">
        <f t="shared" ca="1" si="4"/>
        <v>.</v>
      </c>
    </row>
    <row r="19" spans="2:13" ht="27" customHeight="1" x14ac:dyDescent="0.35">
      <c r="B19" s="46" t="str">
        <f>'─&gt; Factor selection'!B21</f>
        <v>Additionnal country-specifc cholera vulnerability factor (1)</v>
      </c>
      <c r="C19" s="48"/>
      <c r="E19" s="55">
        <f ca="1">COUNTIF(working_table[VF_15_add_factor_1], "missing_value")</f>
        <v>0</v>
      </c>
      <c r="F19" s="31">
        <f ca="1">COUNTIF(working_table[VF_15_add_factor_1], "No")</f>
        <v>0</v>
      </c>
      <c r="G19" s="31">
        <f ca="1">COUNTIF(working_table[VF_15_add_factor_1], "Yes")</f>
        <v>0</v>
      </c>
      <c r="H19" s="31">
        <f t="shared" ca="1" si="0"/>
        <v>0</v>
      </c>
      <c r="J19" s="40" t="str">
        <f t="shared" ca="1" si="1"/>
        <v>.</v>
      </c>
      <c r="K19" s="34" t="str">
        <f t="shared" ca="1" si="2"/>
        <v>.</v>
      </c>
      <c r="L19" s="34" t="str">
        <f t="shared" ca="1" si="3"/>
        <v>.</v>
      </c>
      <c r="M19" s="34" t="str">
        <f t="shared" ca="1" si="4"/>
        <v>.</v>
      </c>
    </row>
    <row r="20" spans="2:13" ht="27" customHeight="1" x14ac:dyDescent="0.35">
      <c r="B20" s="46" t="str">
        <f>'─&gt; Factor selection'!B22</f>
        <v>Additionnal country-specifc cholera vulnerability factor (2)</v>
      </c>
      <c r="C20" s="48"/>
      <c r="E20" s="55">
        <f ca="1">COUNTIF(working_table[VF_16_add_factor_2], "missing_value")</f>
        <v>0</v>
      </c>
      <c r="F20" s="31">
        <f ca="1">COUNTIF(working_table[VF_16_add_factor_2], "No")</f>
        <v>0</v>
      </c>
      <c r="G20" s="31">
        <f ca="1">COUNTIF(working_table[VF_16_add_factor_2], "Yes")</f>
        <v>0</v>
      </c>
      <c r="H20" s="31">
        <f t="shared" ca="1" si="0"/>
        <v>0</v>
      </c>
      <c r="J20" s="40" t="str">
        <f t="shared" ca="1" si="1"/>
        <v>.</v>
      </c>
      <c r="K20" s="34" t="str">
        <f t="shared" ca="1" si="2"/>
        <v>.</v>
      </c>
      <c r="L20" s="34" t="str">
        <f t="shared" ca="1" si="3"/>
        <v>.</v>
      </c>
      <c r="M20" s="34" t="str">
        <f t="shared" ca="1" si="4"/>
        <v>.</v>
      </c>
    </row>
    <row r="21" spans="2:13" ht="27" customHeight="1" x14ac:dyDescent="0.35">
      <c r="B21" s="46" t="str">
        <f>'─&gt; Factor selection'!B23</f>
        <v>Additionnal country-specifc cholera vulnerability factor (3)</v>
      </c>
      <c r="C21" s="48"/>
      <c r="E21" s="56">
        <f ca="1">COUNTIF(working_table[VF_17_add_factor_3], "missing_value")</f>
        <v>0</v>
      </c>
      <c r="F21" s="38">
        <f ca="1">COUNTIF(working_table[VF_17_add_factor_3], "No")</f>
        <v>0</v>
      </c>
      <c r="G21" s="38">
        <f ca="1">COUNTIF(working_table[VF_17_add_factor_3], "Yes")</f>
        <v>0</v>
      </c>
      <c r="H21" s="38">
        <f t="shared" ca="1" si="0"/>
        <v>0</v>
      </c>
      <c r="J21" s="40" t="str">
        <f t="shared" ca="1" si="1"/>
        <v>.</v>
      </c>
      <c r="K21" s="34" t="str">
        <f t="shared" ca="1" si="2"/>
        <v>.</v>
      </c>
      <c r="L21" s="34" t="str">
        <f t="shared" ca="1" si="3"/>
        <v>.</v>
      </c>
      <c r="M21" s="34" t="str">
        <f t="shared" ca="1" si="4"/>
        <v>.</v>
      </c>
    </row>
    <row r="22" spans="2:13" ht="27" customHeight="1" thickBot="1" x14ac:dyDescent="0.4">
      <c r="B22" s="47" t="str">
        <f>'─&gt; Factor selection'!B24</f>
        <v>Additionnal country-specifc cholera vulnerability factor (4)</v>
      </c>
      <c r="C22" s="49"/>
      <c r="E22" s="57">
        <f ca="1">COUNTIF(working_table[VF_18_add_factor_4], "missing_value")</f>
        <v>0</v>
      </c>
      <c r="F22" s="39">
        <f ca="1">COUNTIF(working_table[VF_18_add_factor_4], "No")</f>
        <v>0</v>
      </c>
      <c r="G22" s="39">
        <f ca="1">COUNTIF(working_table[VF_18_add_factor_4], "Yes")</f>
        <v>0</v>
      </c>
      <c r="H22" s="39">
        <f t="shared" ca="1" si="0"/>
        <v>0</v>
      </c>
      <c r="J22" s="41" t="str">
        <f t="shared" ca="1" si="1"/>
        <v>.</v>
      </c>
      <c r="K22" s="37" t="str">
        <f t="shared" ca="1" si="2"/>
        <v>.</v>
      </c>
      <c r="L22" s="37" t="str">
        <f t="shared" ca="1" si="3"/>
        <v>.</v>
      </c>
      <c r="M22" s="37" t="str">
        <f t="shared" ca="1" si="4"/>
        <v>.</v>
      </c>
    </row>
  </sheetData>
  <sheetProtection algorithmName="SHA-512" hashValue="NOxmkkUCMiOpWbWWskkLgCS0nFXdzjgwr6MVz3Vkfhk+EEUCzhNBb+33FbZEvvFIyaxmPA8EwbqVUar5OnXTKw==" saltValue="3xJ/Efb5GkAt/z2ISflgww==" spinCount="100000" sheet="1" objects="1" scenarios="1"/>
  <mergeCells count="2">
    <mergeCell ref="E2:H2"/>
    <mergeCell ref="J2:M2"/>
  </mergeCells>
  <conditionalFormatting sqref="E5:E22">
    <cfRule type="cellIs" dxfId="49" priority="22" operator="greaterThan">
      <formula>0</formula>
    </cfRule>
    <cfRule type="dataBar" priority="23">
      <dataBar>
        <cfvo type="min"/>
        <cfvo type="max"/>
        <color rgb="FFFB8072"/>
      </dataBar>
      <extLst>
        <ext xmlns:x14="http://schemas.microsoft.com/office/spreadsheetml/2009/9/main" uri="{B025F937-C7B1-47D3-B67F-A62EFF666E3E}">
          <x14:id>{E99C776E-3F60-4FD2-A116-FC35B176AE1A}</x14:id>
        </ext>
      </extLst>
    </cfRule>
  </conditionalFormatting>
  <conditionalFormatting sqref="J5">
    <cfRule type="expression" dxfId="48" priority="20">
      <formula>$E$5&gt;0</formula>
    </cfRule>
  </conditionalFormatting>
  <conditionalFormatting sqref="J6">
    <cfRule type="expression" dxfId="47" priority="19">
      <formula>$E$6&gt;0</formula>
    </cfRule>
  </conditionalFormatting>
  <conditionalFormatting sqref="J7">
    <cfRule type="expression" dxfId="46" priority="18">
      <formula>$E$7&gt;0</formula>
    </cfRule>
  </conditionalFormatting>
  <conditionalFormatting sqref="J8">
    <cfRule type="expression" dxfId="45" priority="17">
      <formula>$E$8&gt;0</formula>
    </cfRule>
  </conditionalFormatting>
  <conditionalFormatting sqref="J9">
    <cfRule type="expression" dxfId="44" priority="16">
      <formula>$E$9&gt;0</formula>
    </cfRule>
  </conditionalFormatting>
  <conditionalFormatting sqref="J10">
    <cfRule type="expression" dxfId="43" priority="15">
      <formula>$E$10&gt;0</formula>
    </cfRule>
  </conditionalFormatting>
  <conditionalFormatting sqref="J11">
    <cfRule type="expression" dxfId="42" priority="12">
      <formula>$E$11&gt;0</formula>
    </cfRule>
  </conditionalFormatting>
  <conditionalFormatting sqref="J12">
    <cfRule type="expression" dxfId="41" priority="11">
      <formula>$E$12&gt;0</formula>
    </cfRule>
  </conditionalFormatting>
  <conditionalFormatting sqref="J13">
    <cfRule type="expression" dxfId="40" priority="10">
      <formula>$E$13&gt;0</formula>
    </cfRule>
  </conditionalFormatting>
  <conditionalFormatting sqref="J14">
    <cfRule type="expression" dxfId="39" priority="9">
      <formula>$E$14&gt;0</formula>
    </cfRule>
  </conditionalFormatting>
  <conditionalFormatting sqref="J15">
    <cfRule type="expression" dxfId="38" priority="8">
      <formula>$E$15&gt;0</formula>
    </cfRule>
  </conditionalFormatting>
  <conditionalFormatting sqref="J16">
    <cfRule type="expression" dxfId="37" priority="7">
      <formula>$E$16&gt;0</formula>
    </cfRule>
  </conditionalFormatting>
  <conditionalFormatting sqref="J17">
    <cfRule type="expression" dxfId="36" priority="6">
      <formula>$E$17&gt;0</formula>
    </cfRule>
  </conditionalFormatting>
  <conditionalFormatting sqref="J18">
    <cfRule type="expression" dxfId="35" priority="5">
      <formula>$E$18&gt;0</formula>
    </cfRule>
  </conditionalFormatting>
  <conditionalFormatting sqref="J19">
    <cfRule type="expression" dxfId="34" priority="4">
      <formula>$E$19&gt;0</formula>
    </cfRule>
  </conditionalFormatting>
  <conditionalFormatting sqref="J20">
    <cfRule type="expression" dxfId="33" priority="3">
      <formula>$E$20&gt;0</formula>
    </cfRule>
  </conditionalFormatting>
  <conditionalFormatting sqref="J21">
    <cfRule type="expression" dxfId="32" priority="2">
      <formula>$E$21&gt;0</formula>
    </cfRule>
  </conditionalFormatting>
  <conditionalFormatting sqref="J22">
    <cfRule type="expression" dxfId="31" priority="1">
      <formula>$E$22&gt;0</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E99C776E-3F60-4FD2-A116-FC35B176AE1A}">
            <x14:dataBar minLength="0" maxLength="100" gradient="0">
              <x14:cfvo type="autoMin"/>
              <x14:cfvo type="autoMax"/>
              <x14:negativeFillColor rgb="FFFF0000"/>
              <x14:axisColor rgb="FF000000"/>
            </x14:dataBar>
          </x14:cfRule>
          <xm:sqref>E5:E22</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81C56-2951-410E-80C6-1DB9B5A38408}">
  <sheetPr>
    <tabColor rgb="FF009999"/>
  </sheetPr>
  <dimension ref="A1:X2"/>
  <sheetViews>
    <sheetView showGridLines="0" topLeftCell="R1" zoomScale="70" zoomScaleNormal="70" workbookViewId="0">
      <selection activeCell="AA1" sqref="AA1"/>
    </sheetView>
  </sheetViews>
  <sheetFormatPr defaultColWidth="11.54296875" defaultRowHeight="14.5" x14ac:dyDescent="0.35"/>
  <cols>
    <col min="1" max="24" width="13.7265625" bestFit="1" customWidth="1"/>
  </cols>
  <sheetData>
    <row r="1" spans="1:24" ht="120" x14ac:dyDescent="0.35">
      <c r="A1" s="26" t="s">
        <v>101</v>
      </c>
      <c r="B1" s="26" t="s">
        <v>102</v>
      </c>
      <c r="C1" s="26" t="s">
        <v>103</v>
      </c>
      <c r="D1" s="26" t="s">
        <v>104</v>
      </c>
      <c r="E1" s="27" t="s">
        <v>48</v>
      </c>
      <c r="F1" s="28" t="s">
        <v>53</v>
      </c>
      <c r="G1" s="28" t="s">
        <v>57</v>
      </c>
      <c r="H1" s="28" t="s">
        <v>60</v>
      </c>
      <c r="I1" s="28" t="s">
        <v>63</v>
      </c>
      <c r="J1" s="28" t="s">
        <v>66</v>
      </c>
      <c r="K1" s="28" t="s">
        <v>69</v>
      </c>
      <c r="L1" s="28" t="s">
        <v>72</v>
      </c>
      <c r="M1" s="28" t="s">
        <v>75</v>
      </c>
      <c r="N1" s="28" t="s">
        <v>78</v>
      </c>
      <c r="O1" s="28" t="s">
        <v>81</v>
      </c>
      <c r="P1" s="28" t="s">
        <v>84</v>
      </c>
      <c r="Q1" s="28" t="s">
        <v>87</v>
      </c>
      <c r="R1" s="28" t="s">
        <v>90</v>
      </c>
      <c r="S1" s="28" t="s">
        <v>93</v>
      </c>
      <c r="T1" s="28" t="s">
        <v>96</v>
      </c>
      <c r="U1" s="28" t="s">
        <v>98</v>
      </c>
      <c r="V1" s="28" t="s">
        <v>100</v>
      </c>
      <c r="W1" s="26" t="s">
        <v>105</v>
      </c>
      <c r="X1" s="29" t="s">
        <v>179</v>
      </c>
    </row>
    <row r="2" spans="1:24" x14ac:dyDescent="0.35">
      <c r="A2" s="59"/>
      <c r="B2" s="59"/>
      <c r="C2" s="59"/>
      <c r="D2" s="59"/>
      <c r="E2" s="60"/>
      <c r="F2" s="60"/>
      <c r="G2" s="60"/>
      <c r="H2" s="60"/>
      <c r="I2" s="60"/>
      <c r="J2" s="60"/>
      <c r="K2" s="60"/>
      <c r="L2" s="60"/>
      <c r="M2" s="60"/>
      <c r="N2" s="60"/>
      <c r="O2" s="60"/>
      <c r="P2" s="60"/>
      <c r="Q2" s="60"/>
      <c r="R2" s="60"/>
      <c r="S2" s="60"/>
      <c r="T2" s="60"/>
      <c r="U2" s="60"/>
      <c r="V2" s="60"/>
      <c r="W2" s="30">
        <v>0</v>
      </c>
      <c r="X2" s="25"/>
    </row>
  </sheetData>
  <phoneticPr fontId="4" type="noConversion"/>
  <conditionalFormatting sqref="E2:R2">
    <cfRule type="containsText" dxfId="30" priority="9" operator="containsText" text="Missing_value">
      <formula>NOT(ISERROR(SEARCH("Missing_value",E2)))</formula>
    </cfRule>
    <cfRule type="containsText" dxfId="29" priority="10" operator="containsText" text="Yes">
      <formula>NOT(ISERROR(SEARCH("Yes",E2)))</formula>
    </cfRule>
  </conditionalFormatting>
  <conditionalFormatting sqref="S2:V2">
    <cfRule type="containsText" dxfId="28" priority="5" operator="containsText" text="Not_included">
      <formula>NOT(ISERROR(SEARCH("Not_included",S2)))</formula>
    </cfRule>
  </conditionalFormatting>
  <conditionalFormatting sqref="W2">
    <cfRule type="cellIs" dxfId="27" priority="3" operator="greaterThan">
      <formula>0</formula>
    </cfRule>
    <cfRule type="iconSet" priority="4">
      <iconSet iconSet="5Quarters">
        <cfvo type="percent" val="0"/>
        <cfvo type="percent" val="20"/>
        <cfvo type="percent" val="40"/>
        <cfvo type="percent" val="60"/>
        <cfvo type="percent" val="80"/>
      </iconSet>
    </cfRule>
  </conditionalFormatting>
  <conditionalFormatting sqref="X2">
    <cfRule type="containsText" dxfId="26" priority="1" operator="containsText" text="Initial PAMI">
      <formula>NOT(ISERROR(SEARCH("Initial PAMI",X2)))</formula>
    </cfRule>
    <cfRule type="colorScale" priority="2">
      <colorScale>
        <cfvo type="min"/>
        <cfvo type="percentile" val="50"/>
        <cfvo type="max"/>
        <color rgb="FF0070C0"/>
        <color rgb="FFFFEB84"/>
        <color rgb="FFF8696B"/>
      </colorScale>
    </cfRule>
  </conditionalFormatting>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722B4-A08A-492D-8051-CB54BC76227A}">
  <sheetPr codeName="Sheet7">
    <tabColor theme="2" tint="-9.9978637043366805E-2"/>
  </sheetPr>
  <dimension ref="A1:AC136"/>
  <sheetViews>
    <sheetView workbookViewId="0">
      <selection activeCell="H10" sqref="H10"/>
    </sheetView>
  </sheetViews>
  <sheetFormatPr defaultColWidth="9.1796875" defaultRowHeight="14.5" x14ac:dyDescent="0.35"/>
  <cols>
    <col min="1" max="1" width="27.26953125" style="4" bestFit="1" customWidth="1"/>
    <col min="2" max="2" width="24.453125" style="4" customWidth="1"/>
    <col min="3" max="3" width="43" style="4" bestFit="1" customWidth="1"/>
    <col min="4" max="4" width="6" style="4" customWidth="1"/>
    <col min="5" max="5" width="34.81640625" style="4" bestFit="1" customWidth="1"/>
    <col min="6" max="6" width="6" style="4" customWidth="1"/>
    <col min="7" max="7" width="34.81640625" style="4" customWidth="1"/>
    <col min="8" max="8" width="6" style="4" customWidth="1"/>
    <col min="9" max="9" width="5.54296875" style="4" customWidth="1"/>
    <col min="10" max="10" width="22.81640625" style="4" bestFit="1" customWidth="1"/>
    <col min="11" max="11" width="11.81640625" style="4" bestFit="1" customWidth="1"/>
    <col min="12" max="12" width="17.7265625" style="4" bestFit="1" customWidth="1"/>
    <col min="13" max="13" width="11.54296875" style="4" bestFit="1" customWidth="1"/>
    <col min="14" max="14" width="17.453125" style="4" bestFit="1" customWidth="1"/>
    <col min="15" max="15" width="13.54296875" style="4" bestFit="1" customWidth="1"/>
    <col min="16" max="16" width="19.54296875" style="4" bestFit="1" customWidth="1"/>
    <col min="17" max="17" width="25.1796875" style="4" bestFit="1" customWidth="1"/>
    <col min="18" max="18" width="19.7265625" style="4" bestFit="1" customWidth="1"/>
    <col min="19" max="19" width="21" style="4" bestFit="1" customWidth="1"/>
    <col min="20" max="20" width="23.453125" style="4" bestFit="1" customWidth="1"/>
    <col min="21" max="21" width="16" style="4" bestFit="1" customWidth="1"/>
    <col min="22" max="22" width="20.453125" style="4" bestFit="1" customWidth="1"/>
    <col min="23" max="23" width="21.26953125" style="4" bestFit="1" customWidth="1"/>
    <col min="24" max="24" width="27.453125" style="4" bestFit="1" customWidth="1"/>
    <col min="25" max="25" width="20.81640625" style="4" bestFit="1" customWidth="1"/>
    <col min="26" max="26" width="27.54296875" style="4" bestFit="1" customWidth="1"/>
    <col min="27" max="27" width="23.453125" style="4" bestFit="1" customWidth="1"/>
    <col min="28" max="28" width="29.54296875" style="4" bestFit="1" customWidth="1"/>
    <col min="29" max="29" width="28.26953125" style="4" bestFit="1" customWidth="1"/>
    <col min="30" max="16384" width="9.1796875" style="4"/>
  </cols>
  <sheetData>
    <row r="1" spans="1:8" x14ac:dyDescent="0.35">
      <c r="A1" s="7"/>
      <c r="B1" s="7"/>
      <c r="C1" s="7"/>
      <c r="D1" s="7"/>
    </row>
    <row r="2" spans="1:8" x14ac:dyDescent="0.35">
      <c r="A2" s="179" t="s">
        <v>124</v>
      </c>
      <c r="B2" s="180"/>
      <c r="C2" s="181"/>
      <c r="D2" s="19"/>
      <c r="E2" s="4" t="s">
        <v>125</v>
      </c>
    </row>
    <row r="3" spans="1:8" x14ac:dyDescent="0.35">
      <c r="A3" s="7"/>
      <c r="B3" s="7"/>
      <c r="C3" s="7"/>
      <c r="D3" s="7"/>
    </row>
    <row r="4" spans="1:8" ht="75" customHeight="1" x14ac:dyDescent="0.35">
      <c r="A4" s="22" t="s">
        <v>126</v>
      </c>
      <c r="B4" s="22" t="s">
        <v>127</v>
      </c>
      <c r="C4" s="22" t="s">
        <v>128</v>
      </c>
      <c r="D4" s="23"/>
      <c r="E4" s="22" t="s">
        <v>129</v>
      </c>
      <c r="F4" s="23"/>
      <c r="G4" s="22" t="s">
        <v>130</v>
      </c>
      <c r="H4" s="23"/>
    </row>
    <row r="5" spans="1:8" x14ac:dyDescent="0.35">
      <c r="A5" s="21" t="s">
        <v>101</v>
      </c>
      <c r="B5" s="21" t="s">
        <v>131</v>
      </c>
      <c r="C5" s="21" t="s">
        <v>132</v>
      </c>
      <c r="D5" s="5"/>
      <c r="E5" s="16" t="s">
        <v>133</v>
      </c>
      <c r="F5" s="5"/>
      <c r="G5" s="20" t="s">
        <v>54</v>
      </c>
    </row>
    <row r="6" spans="1:8" x14ac:dyDescent="0.35">
      <c r="A6" s="21" t="s">
        <v>102</v>
      </c>
      <c r="B6" s="21" t="s">
        <v>134</v>
      </c>
      <c r="C6" s="21" t="s">
        <v>135</v>
      </c>
      <c r="D6" s="5"/>
      <c r="E6" s="16" t="s">
        <v>136</v>
      </c>
      <c r="F6" s="5"/>
      <c r="G6" s="20" t="s">
        <v>94</v>
      </c>
    </row>
    <row r="7" spans="1:8" x14ac:dyDescent="0.35">
      <c r="A7" s="21" t="s">
        <v>103</v>
      </c>
      <c r="B7" s="21" t="s">
        <v>137</v>
      </c>
      <c r="C7" s="21" t="s">
        <v>138</v>
      </c>
      <c r="D7" s="5"/>
      <c r="F7" s="5"/>
    </row>
    <row r="8" spans="1:8" x14ac:dyDescent="0.35">
      <c r="A8" s="21" t="s">
        <v>139</v>
      </c>
      <c r="B8" s="21" t="s">
        <v>140</v>
      </c>
      <c r="C8" s="21" t="s">
        <v>141</v>
      </c>
      <c r="D8" s="5"/>
      <c r="F8" s="5"/>
    </row>
    <row r="9" spans="1:8" x14ac:dyDescent="0.35">
      <c r="A9" s="21" t="s">
        <v>48</v>
      </c>
      <c r="B9" s="21" t="s">
        <v>142</v>
      </c>
      <c r="C9" s="21" t="s">
        <v>143</v>
      </c>
      <c r="D9" s="5"/>
      <c r="F9" s="5"/>
    </row>
    <row r="10" spans="1:8" x14ac:dyDescent="0.35">
      <c r="A10" s="21" t="s">
        <v>53</v>
      </c>
      <c r="B10" s="21" t="s">
        <v>144</v>
      </c>
      <c r="C10" s="21" t="s">
        <v>145</v>
      </c>
      <c r="D10" s="5"/>
      <c r="F10" s="5"/>
    </row>
    <row r="11" spans="1:8" x14ac:dyDescent="0.35">
      <c r="A11" s="21" t="s">
        <v>57</v>
      </c>
      <c r="B11" s="21" t="s">
        <v>146</v>
      </c>
      <c r="C11" s="21" t="s">
        <v>147</v>
      </c>
      <c r="D11" s="5"/>
      <c r="F11" s="5"/>
    </row>
    <row r="12" spans="1:8" x14ac:dyDescent="0.35">
      <c r="A12" s="21" t="s">
        <v>60</v>
      </c>
      <c r="B12" s="21" t="s">
        <v>148</v>
      </c>
      <c r="C12" s="21" t="s">
        <v>149</v>
      </c>
      <c r="D12" s="5"/>
      <c r="F12" s="5"/>
    </row>
    <row r="13" spans="1:8" x14ac:dyDescent="0.35">
      <c r="A13" s="21" t="s">
        <v>63</v>
      </c>
      <c r="B13" s="21" t="s">
        <v>150</v>
      </c>
      <c r="C13" s="21" t="s">
        <v>151</v>
      </c>
      <c r="D13" s="5"/>
      <c r="F13" s="5"/>
    </row>
    <row r="14" spans="1:8" x14ac:dyDescent="0.35">
      <c r="A14" s="21" t="s">
        <v>66</v>
      </c>
      <c r="B14" s="21" t="s">
        <v>152</v>
      </c>
      <c r="C14" s="21" t="s">
        <v>153</v>
      </c>
      <c r="D14" s="5"/>
      <c r="F14" s="5"/>
    </row>
    <row r="15" spans="1:8" x14ac:dyDescent="0.35">
      <c r="A15" s="21" t="s">
        <v>69</v>
      </c>
      <c r="B15" s="21" t="s">
        <v>154</v>
      </c>
      <c r="C15" s="21" t="s">
        <v>155</v>
      </c>
      <c r="D15" s="5"/>
      <c r="F15" s="5"/>
    </row>
    <row r="16" spans="1:8" x14ac:dyDescent="0.35">
      <c r="A16" s="21" t="s">
        <v>72</v>
      </c>
      <c r="B16" s="21" t="s">
        <v>156</v>
      </c>
      <c r="C16" s="21" t="s">
        <v>157</v>
      </c>
      <c r="D16" s="5"/>
      <c r="F16" s="5"/>
    </row>
    <row r="17" spans="1:6" x14ac:dyDescent="0.35">
      <c r="A17" s="21" t="s">
        <v>75</v>
      </c>
      <c r="B17" s="21" t="s">
        <v>158</v>
      </c>
      <c r="C17" s="21" t="s">
        <v>159</v>
      </c>
      <c r="D17" s="5"/>
      <c r="F17" s="5"/>
    </row>
    <row r="18" spans="1:6" x14ac:dyDescent="0.35">
      <c r="A18" s="21" t="s">
        <v>78</v>
      </c>
      <c r="B18" s="21" t="s">
        <v>160</v>
      </c>
      <c r="C18" s="21" t="s">
        <v>161</v>
      </c>
      <c r="D18" s="5"/>
      <c r="F18" s="5"/>
    </row>
    <row r="19" spans="1:6" x14ac:dyDescent="0.35">
      <c r="A19" s="21" t="s">
        <v>81</v>
      </c>
      <c r="B19" s="21" t="s">
        <v>162</v>
      </c>
      <c r="C19" s="21" t="s">
        <v>163</v>
      </c>
      <c r="D19" s="5"/>
      <c r="F19" s="5"/>
    </row>
    <row r="20" spans="1:6" x14ac:dyDescent="0.35">
      <c r="A20" s="21" t="s">
        <v>84</v>
      </c>
      <c r="B20" s="21" t="s">
        <v>164</v>
      </c>
      <c r="C20" s="21" t="s">
        <v>165</v>
      </c>
      <c r="D20" s="5"/>
      <c r="F20" s="5"/>
    </row>
    <row r="21" spans="1:6" x14ac:dyDescent="0.35">
      <c r="A21" s="21" t="s">
        <v>87</v>
      </c>
      <c r="B21" s="21" t="s">
        <v>166</v>
      </c>
      <c r="C21" s="21" t="s">
        <v>167</v>
      </c>
    </row>
    <row r="22" spans="1:6" x14ac:dyDescent="0.35">
      <c r="A22" s="21" t="s">
        <v>90</v>
      </c>
      <c r="B22" s="21" t="s">
        <v>168</v>
      </c>
      <c r="C22" s="21" t="s">
        <v>169</v>
      </c>
    </row>
    <row r="23" spans="1:6" x14ac:dyDescent="0.35">
      <c r="A23" s="21" t="s">
        <v>93</v>
      </c>
      <c r="B23" s="21" t="s">
        <v>170</v>
      </c>
      <c r="C23" s="21" t="s">
        <v>171</v>
      </c>
    </row>
    <row r="24" spans="1:6" x14ac:dyDescent="0.35">
      <c r="A24" s="21" t="s">
        <v>96</v>
      </c>
      <c r="B24" s="21" t="s">
        <v>172</v>
      </c>
      <c r="C24" s="21" t="s">
        <v>173</v>
      </c>
    </row>
    <row r="25" spans="1:6" x14ac:dyDescent="0.35">
      <c r="A25" s="21" t="s">
        <v>98</v>
      </c>
      <c r="B25" s="21" t="s">
        <v>174</v>
      </c>
      <c r="C25" s="21" t="s">
        <v>175</v>
      </c>
    </row>
    <row r="26" spans="1:6" x14ac:dyDescent="0.35">
      <c r="A26" s="21" t="s">
        <v>100</v>
      </c>
      <c r="B26" s="21" t="s">
        <v>176</v>
      </c>
      <c r="C26" s="21" t="s">
        <v>177</v>
      </c>
    </row>
    <row r="36" spans="3:29" x14ac:dyDescent="0.35">
      <c r="E36" s="6"/>
      <c r="F36" s="6"/>
      <c r="G36" s="6"/>
      <c r="H36" s="6"/>
      <c r="I36" s="6"/>
      <c r="J36" s="6"/>
      <c r="K36" s="6"/>
      <c r="L36" s="6"/>
      <c r="M36" s="6"/>
      <c r="N36" s="6"/>
      <c r="O36" s="6"/>
      <c r="P36" s="6"/>
      <c r="Q36" s="6"/>
      <c r="R36" s="6"/>
      <c r="S36" s="6"/>
      <c r="T36" s="6"/>
      <c r="U36" s="6"/>
      <c r="V36" s="6"/>
      <c r="W36" s="6"/>
      <c r="X36" s="6"/>
      <c r="Y36" s="6"/>
      <c r="Z36" s="6"/>
      <c r="AA36" s="6"/>
      <c r="AB36" s="6"/>
      <c r="AC36" s="9"/>
    </row>
    <row r="37" spans="3:29" x14ac:dyDescent="0.35">
      <c r="AC37" s="8"/>
    </row>
    <row r="38" spans="3:29" x14ac:dyDescent="0.35">
      <c r="AC38" s="8"/>
    </row>
    <row r="39" spans="3:29" x14ac:dyDescent="0.35">
      <c r="AC39" s="8"/>
    </row>
    <row r="40" spans="3:29" x14ac:dyDescent="0.35">
      <c r="AC40" s="8"/>
    </row>
    <row r="41" spans="3:29" x14ac:dyDescent="0.35">
      <c r="AC41" s="8"/>
    </row>
    <row r="42" spans="3:29" x14ac:dyDescent="0.35">
      <c r="AC42" s="8"/>
    </row>
    <row r="43" spans="3:29" x14ac:dyDescent="0.35">
      <c r="AC43" s="8"/>
    </row>
    <row r="44" spans="3:29" x14ac:dyDescent="0.35">
      <c r="AC44" s="8"/>
    </row>
    <row r="45" spans="3:29" x14ac:dyDescent="0.35">
      <c r="AC45" s="8"/>
    </row>
    <row r="46" spans="3:29" x14ac:dyDescent="0.35">
      <c r="C46" s="5"/>
      <c r="D46" s="5"/>
      <c r="AC46" s="8"/>
    </row>
    <row r="47" spans="3:29" x14ac:dyDescent="0.35">
      <c r="C47" s="5"/>
      <c r="D47" s="5"/>
      <c r="AC47" s="8"/>
    </row>
    <row r="48" spans="3:29" x14ac:dyDescent="0.35">
      <c r="C48" s="5"/>
      <c r="D48" s="5"/>
      <c r="AC48" s="8"/>
    </row>
    <row r="49" spans="3:29" x14ac:dyDescent="0.35">
      <c r="C49" s="5"/>
      <c r="D49" s="5"/>
      <c r="AC49" s="8"/>
    </row>
    <row r="50" spans="3:29" x14ac:dyDescent="0.35">
      <c r="C50" s="5"/>
      <c r="D50" s="5"/>
      <c r="AC50" s="8"/>
    </row>
    <row r="51" spans="3:29" x14ac:dyDescent="0.35">
      <c r="C51" s="5"/>
      <c r="D51" s="5"/>
      <c r="AC51" s="8"/>
    </row>
    <row r="52" spans="3:29" x14ac:dyDescent="0.35">
      <c r="C52" s="5"/>
      <c r="D52" s="5"/>
      <c r="AC52" s="8"/>
    </row>
    <row r="53" spans="3:29" x14ac:dyDescent="0.35">
      <c r="C53" s="5"/>
      <c r="D53" s="5"/>
      <c r="AC53" s="8"/>
    </row>
    <row r="54" spans="3:29" x14ac:dyDescent="0.35">
      <c r="C54" s="5"/>
      <c r="D54" s="5"/>
      <c r="AC54" s="8"/>
    </row>
    <row r="55" spans="3:29" x14ac:dyDescent="0.35">
      <c r="C55" s="5"/>
      <c r="D55" s="5"/>
      <c r="AC55" s="8"/>
    </row>
    <row r="56" spans="3:29" x14ac:dyDescent="0.35">
      <c r="C56" s="5"/>
      <c r="D56" s="5"/>
      <c r="AC56" s="8"/>
    </row>
    <row r="57" spans="3:29" x14ac:dyDescent="0.35">
      <c r="C57" s="5"/>
      <c r="D57" s="5"/>
      <c r="AC57" s="8"/>
    </row>
    <row r="58" spans="3:29" x14ac:dyDescent="0.35">
      <c r="C58" s="5"/>
      <c r="D58" s="5"/>
      <c r="AC58" s="8"/>
    </row>
    <row r="59" spans="3:29" x14ac:dyDescent="0.35">
      <c r="C59" s="5"/>
      <c r="D59" s="5"/>
      <c r="AC59" s="8"/>
    </row>
    <row r="60" spans="3:29" x14ac:dyDescent="0.35">
      <c r="C60" s="5"/>
      <c r="D60" s="5"/>
      <c r="AC60" s="8"/>
    </row>
    <row r="61" spans="3:29" x14ac:dyDescent="0.35">
      <c r="C61" s="5"/>
      <c r="D61" s="5"/>
      <c r="AC61" s="8"/>
    </row>
    <row r="62" spans="3:29" x14ac:dyDescent="0.35">
      <c r="C62" s="5"/>
      <c r="D62" s="5"/>
      <c r="AC62" s="8"/>
    </row>
    <row r="63" spans="3:29" x14ac:dyDescent="0.35">
      <c r="C63" s="5"/>
      <c r="D63" s="5"/>
      <c r="AC63" s="8"/>
    </row>
    <row r="64" spans="3:29" x14ac:dyDescent="0.35">
      <c r="C64" s="5"/>
      <c r="D64" s="5"/>
      <c r="AC64" s="8"/>
    </row>
    <row r="65" spans="3:29" x14ac:dyDescent="0.35">
      <c r="C65" s="5"/>
      <c r="D65" s="5"/>
      <c r="AC65" s="8"/>
    </row>
    <row r="66" spans="3:29" x14ac:dyDescent="0.35">
      <c r="C66" s="5"/>
      <c r="D66" s="5"/>
      <c r="AC66" s="8"/>
    </row>
    <row r="67" spans="3:29" x14ac:dyDescent="0.35">
      <c r="C67" s="5"/>
      <c r="D67" s="5"/>
      <c r="AC67" s="8"/>
    </row>
    <row r="68" spans="3:29" x14ac:dyDescent="0.35">
      <c r="C68" s="5"/>
      <c r="D68" s="5"/>
      <c r="AC68" s="8"/>
    </row>
    <row r="69" spans="3:29" x14ac:dyDescent="0.35">
      <c r="C69" s="5"/>
      <c r="D69" s="5"/>
      <c r="AC69" s="8"/>
    </row>
    <row r="70" spans="3:29" x14ac:dyDescent="0.35">
      <c r="C70" s="5"/>
      <c r="D70" s="5"/>
      <c r="AC70" s="8"/>
    </row>
    <row r="71" spans="3:29" x14ac:dyDescent="0.35">
      <c r="C71" s="5"/>
      <c r="D71" s="5"/>
      <c r="AC71" s="8"/>
    </row>
    <row r="72" spans="3:29" x14ac:dyDescent="0.35">
      <c r="C72" s="5"/>
      <c r="D72" s="5"/>
      <c r="AC72" s="8"/>
    </row>
    <row r="73" spans="3:29" x14ac:dyDescent="0.35">
      <c r="C73" s="5"/>
      <c r="D73" s="5"/>
      <c r="AC73" s="8"/>
    </row>
    <row r="74" spans="3:29" x14ac:dyDescent="0.35">
      <c r="C74" s="5"/>
      <c r="D74" s="5"/>
      <c r="AC74" s="8"/>
    </row>
    <row r="75" spans="3:29" x14ac:dyDescent="0.35">
      <c r="C75" s="5"/>
      <c r="D75" s="5"/>
      <c r="AC75" s="8"/>
    </row>
    <row r="76" spans="3:29" x14ac:dyDescent="0.35">
      <c r="C76" s="5"/>
      <c r="D76" s="5"/>
      <c r="AC76" s="8"/>
    </row>
    <row r="77" spans="3:29" x14ac:dyDescent="0.35">
      <c r="C77" s="5"/>
      <c r="D77" s="5"/>
      <c r="AC77" s="8"/>
    </row>
    <row r="78" spans="3:29" x14ac:dyDescent="0.35">
      <c r="C78" s="5"/>
      <c r="D78" s="5"/>
      <c r="AC78" s="8"/>
    </row>
    <row r="79" spans="3:29" x14ac:dyDescent="0.35">
      <c r="C79" s="5"/>
      <c r="D79" s="5"/>
      <c r="AC79" s="8"/>
    </row>
    <row r="80" spans="3:29" x14ac:dyDescent="0.35">
      <c r="C80" s="5"/>
      <c r="D80" s="5"/>
      <c r="AC80" s="8"/>
    </row>
    <row r="81" spans="3:29" x14ac:dyDescent="0.35">
      <c r="C81" s="5"/>
      <c r="D81" s="5"/>
      <c r="AC81" s="8"/>
    </row>
    <row r="82" spans="3:29" x14ac:dyDescent="0.35">
      <c r="C82" s="5"/>
      <c r="D82" s="5"/>
      <c r="AC82" s="8"/>
    </row>
    <row r="83" spans="3:29" x14ac:dyDescent="0.35">
      <c r="C83" s="5"/>
      <c r="D83" s="5"/>
      <c r="AC83" s="8"/>
    </row>
    <row r="84" spans="3:29" x14ac:dyDescent="0.35">
      <c r="C84" s="5"/>
      <c r="D84" s="5"/>
      <c r="AC84" s="8"/>
    </row>
    <row r="85" spans="3:29" x14ac:dyDescent="0.35">
      <c r="C85" s="5"/>
      <c r="D85" s="5"/>
      <c r="AC85" s="8"/>
    </row>
    <row r="86" spans="3:29" x14ac:dyDescent="0.35">
      <c r="C86" s="5"/>
      <c r="D86" s="5"/>
      <c r="AC86" s="8"/>
    </row>
    <row r="87" spans="3:29" x14ac:dyDescent="0.35">
      <c r="C87" s="5"/>
      <c r="D87" s="5"/>
      <c r="AC87" s="8"/>
    </row>
    <row r="88" spans="3:29" x14ac:dyDescent="0.35">
      <c r="C88" s="5"/>
      <c r="D88" s="5"/>
      <c r="AC88" s="8"/>
    </row>
    <row r="89" spans="3:29" x14ac:dyDescent="0.35">
      <c r="C89" s="5"/>
      <c r="D89" s="5"/>
      <c r="AC89" s="8"/>
    </row>
    <row r="90" spans="3:29" x14ac:dyDescent="0.35">
      <c r="C90" s="5"/>
      <c r="D90" s="5"/>
      <c r="AC90" s="8"/>
    </row>
    <row r="91" spans="3:29" x14ac:dyDescent="0.35">
      <c r="C91" s="5"/>
      <c r="D91" s="5"/>
      <c r="AC91" s="8"/>
    </row>
    <row r="92" spans="3:29" x14ac:dyDescent="0.35">
      <c r="C92" s="5"/>
      <c r="D92" s="5"/>
      <c r="AC92" s="8"/>
    </row>
    <row r="93" spans="3:29" x14ac:dyDescent="0.35">
      <c r="C93" s="5"/>
      <c r="D93" s="5"/>
      <c r="AC93" s="8"/>
    </row>
    <row r="94" spans="3:29" x14ac:dyDescent="0.35">
      <c r="C94" s="5"/>
      <c r="D94" s="5"/>
      <c r="AC94" s="8"/>
    </row>
    <row r="95" spans="3:29" x14ac:dyDescent="0.35">
      <c r="C95" s="5"/>
      <c r="D95" s="5"/>
      <c r="AC95" s="8"/>
    </row>
    <row r="96" spans="3:29" x14ac:dyDescent="0.35">
      <c r="C96" s="5"/>
      <c r="D96" s="5"/>
      <c r="AC96" s="8"/>
    </row>
    <row r="97" spans="3:29" x14ac:dyDescent="0.35">
      <c r="C97" s="5"/>
      <c r="D97" s="5"/>
      <c r="AC97" s="8"/>
    </row>
    <row r="98" spans="3:29" x14ac:dyDescent="0.35">
      <c r="C98" s="5"/>
      <c r="D98" s="5"/>
      <c r="AC98" s="8"/>
    </row>
    <row r="99" spans="3:29" x14ac:dyDescent="0.35">
      <c r="C99" s="5"/>
      <c r="D99" s="5"/>
      <c r="AC99" s="8"/>
    </row>
    <row r="100" spans="3:29" x14ac:dyDescent="0.35">
      <c r="C100" s="5"/>
      <c r="D100" s="5"/>
      <c r="AC100" s="8"/>
    </row>
    <row r="101" spans="3:29" x14ac:dyDescent="0.35">
      <c r="C101" s="5"/>
      <c r="D101" s="5"/>
      <c r="AC101" s="8"/>
    </row>
    <row r="102" spans="3:29" x14ac:dyDescent="0.35">
      <c r="C102" s="5"/>
      <c r="D102" s="5"/>
      <c r="AC102" s="8"/>
    </row>
    <row r="103" spans="3:29" x14ac:dyDescent="0.35">
      <c r="C103" s="5"/>
      <c r="D103" s="5"/>
      <c r="AC103" s="8"/>
    </row>
    <row r="104" spans="3:29" x14ac:dyDescent="0.35">
      <c r="C104" s="5"/>
      <c r="D104" s="5"/>
      <c r="AC104" s="8"/>
    </row>
    <row r="105" spans="3:29" x14ac:dyDescent="0.35">
      <c r="C105" s="5"/>
      <c r="D105" s="5"/>
      <c r="AC105" s="8"/>
    </row>
    <row r="106" spans="3:29" x14ac:dyDescent="0.35">
      <c r="C106" s="5"/>
      <c r="D106" s="5"/>
      <c r="AC106" s="8"/>
    </row>
    <row r="107" spans="3:29" x14ac:dyDescent="0.35">
      <c r="C107" s="5"/>
      <c r="D107" s="5"/>
      <c r="AC107" s="8"/>
    </row>
    <row r="108" spans="3:29" x14ac:dyDescent="0.35">
      <c r="C108" s="5"/>
      <c r="D108" s="5"/>
      <c r="AC108" s="8"/>
    </row>
    <row r="109" spans="3:29" x14ac:dyDescent="0.35">
      <c r="C109" s="5"/>
      <c r="D109" s="5"/>
      <c r="AC109" s="8"/>
    </row>
    <row r="110" spans="3:29" x14ac:dyDescent="0.35">
      <c r="C110" s="5"/>
      <c r="D110" s="5"/>
      <c r="AC110" s="8"/>
    </row>
    <row r="111" spans="3:29" x14ac:dyDescent="0.35">
      <c r="C111" s="5"/>
      <c r="D111" s="5"/>
      <c r="AC111" s="8"/>
    </row>
    <row r="112" spans="3:29" x14ac:dyDescent="0.35">
      <c r="C112" s="5"/>
      <c r="D112" s="5"/>
      <c r="AC112" s="8"/>
    </row>
    <row r="113" spans="3:29" x14ac:dyDescent="0.35">
      <c r="C113" s="5"/>
      <c r="D113" s="5"/>
      <c r="AC113" s="8"/>
    </row>
    <row r="114" spans="3:29" x14ac:dyDescent="0.35">
      <c r="C114" s="5"/>
      <c r="D114" s="5"/>
      <c r="AC114" s="8"/>
    </row>
    <row r="115" spans="3:29" x14ac:dyDescent="0.35">
      <c r="C115" s="5"/>
      <c r="D115" s="5"/>
      <c r="AC115" s="8"/>
    </row>
    <row r="116" spans="3:29" x14ac:dyDescent="0.35">
      <c r="C116" s="5"/>
      <c r="D116" s="5"/>
      <c r="AC116" s="8"/>
    </row>
    <row r="117" spans="3:29" x14ac:dyDescent="0.35">
      <c r="C117" s="5"/>
      <c r="D117" s="5"/>
      <c r="AC117" s="8"/>
    </row>
    <row r="118" spans="3:29" x14ac:dyDescent="0.35">
      <c r="C118" s="5"/>
      <c r="D118" s="5"/>
      <c r="AC118" s="8"/>
    </row>
    <row r="119" spans="3:29" x14ac:dyDescent="0.35">
      <c r="C119" s="5"/>
      <c r="D119" s="5"/>
      <c r="AC119" s="8"/>
    </row>
    <row r="120" spans="3:29" x14ac:dyDescent="0.35">
      <c r="C120" s="5"/>
      <c r="D120" s="5"/>
      <c r="AC120" s="8"/>
    </row>
    <row r="121" spans="3:29" x14ac:dyDescent="0.35">
      <c r="C121" s="5"/>
      <c r="D121" s="5"/>
      <c r="AC121" s="8"/>
    </row>
    <row r="122" spans="3:29" x14ac:dyDescent="0.35">
      <c r="C122" s="5"/>
      <c r="D122" s="5"/>
      <c r="AC122" s="8"/>
    </row>
    <row r="123" spans="3:29" x14ac:dyDescent="0.35">
      <c r="C123" s="5"/>
      <c r="D123" s="5"/>
      <c r="AC123" s="8"/>
    </row>
    <row r="124" spans="3:29" x14ac:dyDescent="0.35">
      <c r="C124" s="5"/>
      <c r="D124" s="5"/>
      <c r="AC124" s="8"/>
    </row>
    <row r="125" spans="3:29" x14ac:dyDescent="0.35">
      <c r="C125" s="5"/>
      <c r="D125" s="5"/>
      <c r="AC125" s="8"/>
    </row>
    <row r="126" spans="3:29" x14ac:dyDescent="0.35">
      <c r="C126" s="5"/>
      <c r="D126" s="5"/>
      <c r="AC126" s="8"/>
    </row>
    <row r="127" spans="3:29" x14ac:dyDescent="0.35">
      <c r="C127" s="5"/>
      <c r="D127" s="5"/>
      <c r="AC127" s="8"/>
    </row>
    <row r="128" spans="3:29" x14ac:dyDescent="0.35">
      <c r="C128" s="5"/>
      <c r="D128" s="5"/>
      <c r="AC128" s="8"/>
    </row>
    <row r="129" spans="3:29" x14ac:dyDescent="0.35">
      <c r="C129" s="5"/>
      <c r="D129" s="5"/>
      <c r="AC129" s="8"/>
    </row>
    <row r="130" spans="3:29" x14ac:dyDescent="0.35">
      <c r="C130" s="5"/>
      <c r="D130" s="5"/>
      <c r="AC130" s="8"/>
    </row>
    <row r="131" spans="3:29" x14ac:dyDescent="0.35">
      <c r="C131" s="5"/>
      <c r="D131" s="5"/>
      <c r="AC131" s="8"/>
    </row>
    <row r="132" spans="3:29" x14ac:dyDescent="0.35">
      <c r="C132" s="5"/>
      <c r="D132" s="5"/>
      <c r="AC132" s="8"/>
    </row>
    <row r="133" spans="3:29" x14ac:dyDescent="0.35">
      <c r="C133" s="5"/>
      <c r="D133" s="5"/>
      <c r="AC133" s="8"/>
    </row>
    <row r="134" spans="3:29" x14ac:dyDescent="0.35">
      <c r="C134" s="5"/>
      <c r="D134" s="5"/>
      <c r="AC134" s="8"/>
    </row>
    <row r="135" spans="3:29" x14ac:dyDescent="0.35">
      <c r="C135" s="5"/>
      <c r="D135" s="5"/>
      <c r="AC135" s="8"/>
    </row>
    <row r="136" spans="3:29" x14ac:dyDescent="0.35">
      <c r="C136" s="10"/>
      <c r="D136" s="10"/>
      <c r="E136" s="7"/>
      <c r="F136" s="7"/>
      <c r="G136" s="7"/>
      <c r="H136" s="7"/>
      <c r="I136" s="7"/>
      <c r="J136" s="7"/>
      <c r="K136" s="7"/>
      <c r="L136" s="7"/>
      <c r="M136" s="7"/>
      <c r="N136" s="7"/>
      <c r="O136" s="7"/>
      <c r="P136" s="7"/>
      <c r="Q136" s="7"/>
      <c r="R136" s="7"/>
      <c r="S136" s="7"/>
      <c r="T136" s="7"/>
      <c r="U136" s="7"/>
      <c r="V136" s="7"/>
      <c r="W136" s="7"/>
      <c r="X136" s="7"/>
      <c r="Y136" s="7"/>
      <c r="Z136" s="7"/>
      <c r="AA136" s="7"/>
      <c r="AB136" s="7"/>
      <c r="AC136" s="11"/>
    </row>
  </sheetData>
  <sheetProtection algorithmName="SHA-512" hashValue="PJVgTnAp7v0EkGejGvZvkWP21Jsx61jrPt73yF6uNjQk31Ivl1vgENOEwy9toLr1iIHswl6c7dlgaBXwsWEhpQ==" saltValue="KB4QILLC8q3lLPLJlYraEA==" spinCount="100000" sheet="1" objects="1" scenarios="1" selectLockedCells="1" selectUnlockedCells="1"/>
  <mergeCells count="1">
    <mergeCell ref="A2:C2"/>
  </mergeCells>
  <phoneticPr fontId="4" type="noConversion"/>
  <pageMargins left="0.7" right="0.7" top="0.75" bottom="0.75" header="0.3" footer="0.3"/>
  <pageSetup orientation="portrait" horizontalDpi="360" verticalDpi="36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E3EB4B607C9824E82320D8BCD40CAAE" ma:contentTypeVersion="18" ma:contentTypeDescription="Create a new document." ma:contentTypeScope="" ma:versionID="2769bdfea546f6b83c3a8c4542c69a27">
  <xsd:schema xmlns:xsd="http://www.w3.org/2001/XMLSchema" xmlns:xs="http://www.w3.org/2001/XMLSchema" xmlns:p="http://schemas.microsoft.com/office/2006/metadata/properties" xmlns:ns2="0225443d-76f0-4d33-b010-b7398fa8165d" xmlns:ns3="6b3de2de-4ca2-4ad1-8c6e-008e70a43a87" targetNamespace="http://schemas.microsoft.com/office/2006/metadata/properties" ma:root="true" ma:fieldsID="e6e7a565027dd4e3662471f936244fe5" ns2:_="" ns3:_="">
    <xsd:import namespace="0225443d-76f0-4d33-b010-b7398fa8165d"/>
    <xsd:import namespace="6b3de2de-4ca2-4ad1-8c6e-008e70a43a8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25443d-76f0-4d33-b010-b7398fa816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a6a15b7-5206-4000-972f-8382a086709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b3de2de-4ca2-4ad1-8c6e-008e70a43a87"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acf52e35-a597-44e4-9350-432286d65e17}" ma:internalName="TaxCatchAll" ma:showField="CatchAllData" ma:web="6b3de2de-4ca2-4ad1-8c6e-008e70a43a8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 
</file>

<file path=customXml/item5.xml>�� 
</file>

<file path=customXml/item6.xml><?xml version="1.0" encoding="utf-8"?>
<p:properties xmlns:p="http://schemas.microsoft.com/office/2006/metadata/properties" xmlns:xsi="http://www.w3.org/2001/XMLSchema-instance" xmlns:pc="http://schemas.microsoft.com/office/infopath/2007/PartnerControls">
  <documentManagement>
    <lcf76f155ced4ddcb4097134ff3c332f xmlns="0225443d-76f0-4d33-b010-b7398fa8165d">
      <Terms xmlns="http://schemas.microsoft.com/office/infopath/2007/PartnerControls"/>
    </lcf76f155ced4ddcb4097134ff3c332f>
    <TaxCatchAll xmlns="6b3de2de-4ca2-4ad1-8c6e-008e70a43a87" xsi:nil="true"/>
  </documentManagement>
</p:properties>
</file>

<file path=customXml/item7.xml>�� 
</file>

<file path=customXml/item8.xml>�� 
</file>

<file path=customXml/itemProps1.xml><?xml version="1.0" encoding="utf-8"?>
<ds:datastoreItem xmlns:ds="http://schemas.openxmlformats.org/officeDocument/2006/customXml" ds:itemID="{F7B21922-0EB6-4702-A1E6-75D546F0C6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225443d-76f0-4d33-b010-b7398fa8165d"/>
    <ds:schemaRef ds:uri="6b3de2de-4ca2-4ad1-8c6e-008e70a43a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5B3C29A-1390-42E6-A6A0-7E82E1DC8E50}">
  <ds:schemaRefs>
    <ds:schemaRef ds:uri="http://schemas.microsoft.com/sharepoint/v3/contenttype/forms"/>
  </ds:schemaRefs>
</ds:datastoreItem>
</file>

<file path=customXml/itemProps3.xml><?xml version="1.0" encoding="utf-8"?>
<ds:datastoreItem xmlns:ds="http://schemas.openxmlformats.org/officeDocument/2006/customXml" ds:itemID="{9111E476-233C-4C65-87E3-15334F1D2C68}">
  <ds:schemaRefs>
    <ds:schemaRef ds:uri="http://gemini/pivotcustomization/TableWidget"/>
  </ds:schemaRefs>
</ds:datastoreItem>
</file>

<file path=customXml/itemProps4.xml><?xml version="1.0" encoding="utf-8"?>
<ds:datastoreItem xmlns:ds="http://schemas.openxmlformats.org/officeDocument/2006/customXml" ds:itemID="{700E1F33-9775-4FBC-A8B8-27C23D4CD193}">
  <ds:schemaRefs>
    <ds:schemaRef ds:uri="http://gemini/pivotcustomization/FormulaBarState"/>
  </ds:schemaRefs>
</ds:datastoreItem>
</file>

<file path=customXml/itemProps5.xml><?xml version="1.0" encoding="utf-8"?>
<ds:datastoreItem xmlns:ds="http://schemas.openxmlformats.org/officeDocument/2006/customXml" ds:itemID="{671A613E-AFFE-4A91-B196-604D1944FE06}">
  <ds:schemaRefs>
    <ds:schemaRef ds:uri="http://gemini/pivotcustomization/TableXML_Table6"/>
  </ds:schemaRefs>
</ds:datastoreItem>
</file>

<file path=customXml/itemProps6.xml><?xml version="1.0" encoding="utf-8"?>
<ds:datastoreItem xmlns:ds="http://schemas.openxmlformats.org/officeDocument/2006/customXml" ds:itemID="{873074FA-4964-4FAB-9C39-DB9250B70E3C}">
  <ds:schemaRefs>
    <ds:schemaRef ds:uri="http://schemas.microsoft.com/office/2006/metadata/properties"/>
    <ds:schemaRef ds:uri="http://schemas.microsoft.com/office/infopath/2007/PartnerControls"/>
    <ds:schemaRef ds:uri="3e8c1917-30ce-4059-b20f-d25788032734"/>
    <ds:schemaRef ds:uri="a4ccce07-d9df-40be-ba22-67d5c80ef237"/>
    <ds:schemaRef ds:uri="0225443d-76f0-4d33-b010-b7398fa8165d"/>
    <ds:schemaRef ds:uri="6b3de2de-4ca2-4ad1-8c6e-008e70a43a87"/>
  </ds:schemaRefs>
</ds:datastoreItem>
</file>

<file path=customXml/itemProps7.xml><?xml version="1.0" encoding="utf-8"?>
<ds:datastoreItem xmlns:ds="http://schemas.openxmlformats.org/officeDocument/2006/customXml" ds:itemID="{9C970A06-3874-4932-99DA-1CF05C6ACE3E}">
  <ds:schemaRefs>
    <ds:schemaRef ds:uri="http://schemas.microsoft.com/DataMashup"/>
  </ds:schemaRefs>
</ds:datastoreItem>
</file>

<file path=customXml/itemProps8.xml><?xml version="1.0" encoding="utf-8"?>
<ds:datastoreItem xmlns:ds="http://schemas.openxmlformats.org/officeDocument/2006/customXml" ds:itemID="{277E42F3-3C74-4535-8203-47A3AFEACFB1}">
  <ds:schemaRefs>
    <ds:schemaRef ds:uri="http://gemini/pivotcustomization/TableXML_working_tabl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43</vt:i4>
      </vt:variant>
    </vt:vector>
  </HeadingPairs>
  <TitlesOfParts>
    <vt:vector size="51" baseType="lpstr">
      <vt:lpstr>Information</vt:lpstr>
      <vt:lpstr>─&gt; Data input table</vt:lpstr>
      <vt:lpstr>─&gt; Factor selection</vt:lpstr>
      <vt:lpstr>R.1| Vulnera. index calculation</vt:lpstr>
      <vt:lpstr>R.2| Vulnera. index summary</vt:lpstr>
      <vt:lpstr>R.3| Missing data overview</vt:lpstr>
      <vt:lpstr>R.4| Table PAMIs export </vt:lpstr>
      <vt:lpstr>Names - Do not touch</vt:lpstr>
      <vt:lpstr>Information!_0_uniq_id</vt:lpstr>
      <vt:lpstr>_0_uniq_id</vt:lpstr>
      <vt:lpstr>Information!_1_adi_1</vt:lpstr>
      <vt:lpstr>_1_adi_1</vt:lpstr>
      <vt:lpstr>Information!_2_adi_2</vt:lpstr>
      <vt:lpstr>_2_adi_2</vt:lpstr>
      <vt:lpstr>Information!_3_pop</vt:lpstr>
      <vt:lpstr>_3_pop</vt:lpstr>
      <vt:lpstr>Information!_q01</vt:lpstr>
      <vt:lpstr>_q01</vt:lpstr>
      <vt:lpstr>Information!_q02</vt:lpstr>
      <vt:lpstr>_q02</vt:lpstr>
      <vt:lpstr>Information!_q03</vt:lpstr>
      <vt:lpstr>_q03</vt:lpstr>
      <vt:lpstr>Information!_q04</vt:lpstr>
      <vt:lpstr>_q04</vt:lpstr>
      <vt:lpstr>Information!_q05</vt:lpstr>
      <vt:lpstr>_q05</vt:lpstr>
      <vt:lpstr>Information!_q06</vt:lpstr>
      <vt:lpstr>_q06</vt:lpstr>
      <vt:lpstr>_q07</vt:lpstr>
      <vt:lpstr>Information!_q08</vt:lpstr>
      <vt:lpstr>_q08</vt:lpstr>
      <vt:lpstr>Information!_q09</vt:lpstr>
      <vt:lpstr>_q09</vt:lpstr>
      <vt:lpstr>Information!_q10</vt:lpstr>
      <vt:lpstr>_q10</vt:lpstr>
      <vt:lpstr>Information!_q11</vt:lpstr>
      <vt:lpstr>_q11</vt:lpstr>
      <vt:lpstr>Information!_q12</vt:lpstr>
      <vt:lpstr>_q12</vt:lpstr>
      <vt:lpstr>Information!_q13</vt:lpstr>
      <vt:lpstr>_q13</vt:lpstr>
      <vt:lpstr>Information!_q14</vt:lpstr>
      <vt:lpstr>_q14</vt:lpstr>
      <vt:lpstr>Information!_q15</vt:lpstr>
      <vt:lpstr>_q15</vt:lpstr>
      <vt:lpstr>Information!_q16</vt:lpstr>
      <vt:lpstr>_q16</vt:lpstr>
      <vt:lpstr>Information!_q17</vt:lpstr>
      <vt:lpstr>_q17</vt:lpstr>
      <vt:lpstr>Information!_q18</vt:lpstr>
      <vt:lpstr>_q18</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besu</dc:creator>
  <cp:keywords/>
  <dc:description/>
  <cp:lastModifiedBy>DOMINGUEZ, Morgane</cp:lastModifiedBy>
  <cp:revision/>
  <dcterms:created xsi:type="dcterms:W3CDTF">2022-07-29T19:50:00Z</dcterms:created>
  <dcterms:modified xsi:type="dcterms:W3CDTF">2024-11-11T12:11:15Z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0x01010095B9CFA3E61CBB43BF684C8389ECF8B5</vt:lpwstr>
  </property>
  <property fmtid="{D5CDD505-2E9C-101B-9397-08002B2CF9AE}" pid="3" name="MediaServiceImageTags">
    <vt:lpwstr/>
  </property>
</Properties>
</file>