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fondationmerieux.sharepoint.com/sites/COMMUNICATION-1_ServiceComm2/Documents partages/1_Service Comm/1-DATA WEB/GTFCC Prod/assets/To be uploaded/"/>
    </mc:Choice>
  </mc:AlternateContent>
  <xr:revisionPtr revIDLastSave="0" documentId="8_{0128F140-D502-41AE-982D-C0CA27C2F2FB}" xr6:coauthVersionLast="47" xr6:coauthVersionMax="47" xr10:uidLastSave="{00000000-0000-0000-0000-000000000000}"/>
  <bookViews>
    <workbookView xWindow="-120" yWindow="-120" windowWidth="29040" windowHeight="15720" tabRatio="947" activeTab="2" xr2:uid="{00000000-000D-0000-FFFF-FFFF00000000}"/>
  </bookViews>
  <sheets>
    <sheet name="READ_ME" sheetId="38" r:id="rId1"/>
    <sheet name="Parameters" sheetId="10" r:id="rId2"/>
    <sheet name="Data" sheetId="9" r:id="rId3"/>
    <sheet name="Weekly summary" sheetId="22" r:id="rId4"/>
    <sheet name="Weekly graph (full time series)" sheetId="25" r:id="rId5"/>
    <sheet name="Weekly graph (last 52 weeks)" sheetId="26" r:id="rId6"/>
    <sheet name="Threshold calculation" sheetId="37" state="hidden" r:id="rId7"/>
    <sheet name="Weekly data (full time series)" sheetId="24" state="hidden" r:id="rId8"/>
    <sheet name="Weekly data (last 52 weeks)" sheetId="11" state="hidden" r:id="rId9"/>
  </sheets>
  <externalReferences>
    <externalReference r:id="rId10"/>
  </externalReferences>
  <definedNames>
    <definedName name="CholeraCases" localSheetId="0">[1]!Tableau1[#All]</definedName>
    <definedName name="CholeraCases" localSheetId="7">Tableau1[#All]</definedName>
    <definedName name="CholeraCases">Tableau1[#All]</definedName>
    <definedName name="full_time_series" localSheetId="0">[1]!Table253[#All]</definedName>
    <definedName name="full_time_series">Table253[#All]</definedName>
    <definedName name="last_52_weeks" localSheetId="0">[1]!Table25[#All]</definedName>
    <definedName name="last_52_weeks">Table25[#All]</definedName>
    <definedName name="MaxS" localSheetId="0">[1]Paramètres!$C$6</definedName>
    <definedName name="MaxS">Parameters!$C$6</definedName>
    <definedName name="Perc1" localSheetId="0">[1]Paramètres!$C$5</definedName>
    <definedName name="Perc1">Parameters!$C$5</definedName>
    <definedName name="Tableau2">Data!$A$265:$F$316</definedName>
    <definedName name="weekly_summary">'Weekly summary'!$B$8:$K$62</definedName>
    <definedName name="YEAR" localSheetId="0">[1]Paramètres!$C$4</definedName>
    <definedName name="YEAR">Parameters!$C$4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22" l="1"/>
  <c r="B5" i="22"/>
  <c r="B4" i="22"/>
  <c r="I19" i="22" a="1"/>
  <c r="I19" i="22" s="1"/>
  <c r="M143" i="37" a="1"/>
  <c r="M143" i="37" s="1"/>
  <c r="L143" i="37" a="1"/>
  <c r="L143" i="37" s="1"/>
  <c r="K143" i="37" a="1"/>
  <c r="K143" i="37" s="1"/>
  <c r="J143" i="37" a="1"/>
  <c r="J143" i="37" s="1"/>
  <c r="I143" i="37" a="1"/>
  <c r="I143" i="37" s="1"/>
  <c r="F143" i="37" a="1"/>
  <c r="F143" i="37" s="1"/>
  <c r="E143" i="37" a="1"/>
  <c r="E143" i="37" s="1"/>
  <c r="D143" i="37" a="1"/>
  <c r="D143" i="37" s="1"/>
  <c r="C143" i="37" a="1"/>
  <c r="C143" i="37" s="1"/>
  <c r="B143" i="37" a="1"/>
  <c r="B143" i="37" s="1"/>
  <c r="M142" i="37" a="1"/>
  <c r="M142" i="37" s="1"/>
  <c r="L142" i="37" a="1"/>
  <c r="L142" i="37" s="1"/>
  <c r="K142" i="37" a="1"/>
  <c r="K142" i="37" s="1"/>
  <c r="J142" i="37" a="1"/>
  <c r="J142" i="37" s="1"/>
  <c r="I142" i="37" a="1"/>
  <c r="I142" i="37" s="1"/>
  <c r="F142" i="37" a="1"/>
  <c r="F142" i="37" s="1"/>
  <c r="E142" i="37" a="1"/>
  <c r="E142" i="37" s="1"/>
  <c r="D142" i="37" a="1"/>
  <c r="D142" i="37" s="1"/>
  <c r="C142" i="37" a="1"/>
  <c r="C142" i="37" s="1"/>
  <c r="B142" i="37" a="1"/>
  <c r="B142" i="37" s="1"/>
  <c r="M141" i="37" a="1"/>
  <c r="M141" i="37" s="1"/>
  <c r="L141" i="37" a="1"/>
  <c r="L141" i="37" s="1"/>
  <c r="J141" i="37" a="1"/>
  <c r="J141" i="37" s="1"/>
  <c r="I141" i="37" a="1"/>
  <c r="I141" i="37" s="1"/>
  <c r="F141" i="37" a="1"/>
  <c r="F141" i="37" s="1"/>
  <c r="E141" i="37" a="1"/>
  <c r="E141" i="37" s="1"/>
  <c r="D141" i="37" a="1"/>
  <c r="D141" i="37" s="1"/>
  <c r="C141" i="37" a="1"/>
  <c r="C141" i="37" s="1"/>
  <c r="B141" i="37" a="1"/>
  <c r="B141" i="37" s="1"/>
  <c r="F140" i="37" a="1"/>
  <c r="F140" i="37" s="1"/>
  <c r="E140" i="37" a="1"/>
  <c r="E140" i="37" s="1"/>
  <c r="D140" i="37" a="1"/>
  <c r="D140" i="37" s="1"/>
  <c r="C140" i="37" a="1"/>
  <c r="C140" i="37" s="1"/>
  <c r="B140" i="37" a="1"/>
  <c r="B140" i="37" s="1"/>
  <c r="F139" i="37" a="1"/>
  <c r="F139" i="37" s="1"/>
  <c r="E139" i="37" a="1"/>
  <c r="E139" i="37" s="1"/>
  <c r="D139" i="37" a="1"/>
  <c r="D139" i="37" s="1"/>
  <c r="C139" i="37" a="1"/>
  <c r="C139" i="37" s="1"/>
  <c r="B139" i="37" a="1"/>
  <c r="B139" i="37" s="1"/>
  <c r="T135" i="37" a="1"/>
  <c r="T135" i="37" s="1"/>
  <c r="S135" i="37" a="1"/>
  <c r="S135" i="37" s="1"/>
  <c r="R135" i="37" a="1"/>
  <c r="R135" i="37" s="1"/>
  <c r="Q135" i="37" a="1"/>
  <c r="Q135" i="37" s="1"/>
  <c r="P135" i="37" a="1"/>
  <c r="P135" i="37" s="1"/>
  <c r="M135" i="37" a="1"/>
  <c r="M135" i="37" s="1"/>
  <c r="L135" i="37" a="1"/>
  <c r="L135" i="37" s="1"/>
  <c r="K135" i="37" a="1"/>
  <c r="K135" i="37" s="1"/>
  <c r="J135" i="37" a="1"/>
  <c r="J135" i="37" s="1"/>
  <c r="I135" i="37" a="1"/>
  <c r="I135" i="37" s="1"/>
  <c r="F135" i="37" a="1"/>
  <c r="F135" i="37" s="1"/>
  <c r="E135" i="37" a="1"/>
  <c r="E135" i="37" s="1"/>
  <c r="D135" i="37" a="1"/>
  <c r="D135" i="37" s="1"/>
  <c r="C135" i="37" a="1"/>
  <c r="C135" i="37" s="1"/>
  <c r="B135" i="37" a="1"/>
  <c r="B135" i="37" s="1"/>
  <c r="T134" i="37" a="1"/>
  <c r="T134" i="37" s="1"/>
  <c r="S134" i="37" a="1"/>
  <c r="S134" i="37" s="1"/>
  <c r="R134" i="37" a="1"/>
  <c r="R134" i="37" s="1"/>
  <c r="Q134" i="37" a="1"/>
  <c r="Q134" i="37" s="1"/>
  <c r="P134" i="37" a="1"/>
  <c r="P134" i="37" s="1"/>
  <c r="M134" i="37" a="1"/>
  <c r="M134" i="37" s="1"/>
  <c r="L134" i="37" a="1"/>
  <c r="L134" i="37" s="1"/>
  <c r="K134" i="37" a="1"/>
  <c r="K134" i="37" s="1"/>
  <c r="J134" i="37" a="1"/>
  <c r="J134" i="37" s="1"/>
  <c r="I134" i="37" a="1"/>
  <c r="I134" i="37" s="1"/>
  <c r="F134" i="37" a="1"/>
  <c r="F134" i="37" s="1"/>
  <c r="E134" i="37" a="1"/>
  <c r="E134" i="37" s="1"/>
  <c r="D134" i="37" a="1"/>
  <c r="D134" i="37" s="1"/>
  <c r="C134" i="37" a="1"/>
  <c r="C134" i="37" s="1"/>
  <c r="B134" i="37" a="1"/>
  <c r="B134" i="37" s="1"/>
  <c r="T133" i="37" a="1"/>
  <c r="T133" i="37" s="1"/>
  <c r="S133" i="37" a="1"/>
  <c r="S133" i="37" s="1"/>
  <c r="R133" i="37" a="1"/>
  <c r="R133" i="37" s="1"/>
  <c r="Q133" i="37" a="1"/>
  <c r="Q133" i="37" s="1"/>
  <c r="P133" i="37" a="1"/>
  <c r="P133" i="37" s="1"/>
  <c r="M133" i="37" a="1"/>
  <c r="M133" i="37" s="1"/>
  <c r="L133" i="37" a="1"/>
  <c r="L133" i="37" s="1"/>
  <c r="K133" i="37" a="1"/>
  <c r="K133" i="37" s="1"/>
  <c r="J133" i="37" a="1"/>
  <c r="J133" i="37" s="1"/>
  <c r="I133" i="37" a="1"/>
  <c r="I133" i="37" s="1"/>
  <c r="F133" i="37" a="1"/>
  <c r="F133" i="37" s="1"/>
  <c r="E133" i="37" a="1"/>
  <c r="E133" i="37" s="1"/>
  <c r="D133" i="37" a="1"/>
  <c r="D133" i="37" s="1"/>
  <c r="C133" i="37" a="1"/>
  <c r="C133" i="37" s="1"/>
  <c r="B133" i="37" a="1"/>
  <c r="B133" i="37" s="1"/>
  <c r="T132" i="37" a="1"/>
  <c r="T132" i="37" s="1"/>
  <c r="S132" i="37" a="1"/>
  <c r="S132" i="37" s="1"/>
  <c r="R132" i="37" a="1"/>
  <c r="R132" i="37" s="1"/>
  <c r="Q132" i="37" a="1"/>
  <c r="Q132" i="37" s="1"/>
  <c r="P132" i="37" a="1"/>
  <c r="P132" i="37" s="1"/>
  <c r="M132" i="37" a="1"/>
  <c r="M132" i="37" s="1"/>
  <c r="L132" i="37" a="1"/>
  <c r="L132" i="37" s="1"/>
  <c r="K132" i="37" a="1"/>
  <c r="K132" i="37" s="1"/>
  <c r="J132" i="37" a="1"/>
  <c r="J132" i="37" s="1"/>
  <c r="I132" i="37" a="1"/>
  <c r="I132" i="37" s="1"/>
  <c r="F132" i="37" a="1"/>
  <c r="F132" i="37" s="1"/>
  <c r="E132" i="37" a="1"/>
  <c r="E132" i="37" s="1"/>
  <c r="D132" i="37" a="1"/>
  <c r="D132" i="37" s="1"/>
  <c r="C132" i="37" a="1"/>
  <c r="C132" i="37" s="1"/>
  <c r="B132" i="37" a="1"/>
  <c r="B132" i="37" s="1"/>
  <c r="T131" i="37" a="1"/>
  <c r="T131" i="37" s="1"/>
  <c r="S131" i="37" a="1"/>
  <c r="S131" i="37" s="1"/>
  <c r="R131" i="37" a="1"/>
  <c r="R131" i="37" s="1"/>
  <c r="Q131" i="37" a="1"/>
  <c r="Q131" i="37" s="1"/>
  <c r="P131" i="37" a="1"/>
  <c r="P131" i="37" s="1"/>
  <c r="M131" i="37" a="1"/>
  <c r="M131" i="37" s="1"/>
  <c r="L131" i="37" a="1"/>
  <c r="L131" i="37" s="1"/>
  <c r="K131" i="37" a="1"/>
  <c r="K131" i="37" s="1"/>
  <c r="J131" i="37" a="1"/>
  <c r="J131" i="37" s="1"/>
  <c r="I131" i="37" a="1"/>
  <c r="I131" i="37" s="1"/>
  <c r="F131" i="37" a="1"/>
  <c r="F131" i="37" s="1"/>
  <c r="E131" i="37" a="1"/>
  <c r="E131" i="37" s="1"/>
  <c r="D131" i="37" a="1"/>
  <c r="D131" i="37" s="1"/>
  <c r="C131" i="37" a="1"/>
  <c r="C131" i="37" s="1"/>
  <c r="B131" i="37" a="1"/>
  <c r="B131" i="37" s="1"/>
  <c r="T127" i="37" a="1"/>
  <c r="T127" i="37" s="1"/>
  <c r="S127" i="37" a="1"/>
  <c r="S127" i="37" s="1"/>
  <c r="R127" i="37" a="1"/>
  <c r="R127" i="37" s="1"/>
  <c r="Q127" i="37" a="1"/>
  <c r="Q127" i="37" s="1"/>
  <c r="P127" i="37" a="1"/>
  <c r="P127" i="37" s="1"/>
  <c r="M127" i="37" a="1"/>
  <c r="M127" i="37" s="1"/>
  <c r="L127" i="37" a="1"/>
  <c r="L127" i="37" s="1"/>
  <c r="K127" i="37" a="1"/>
  <c r="K127" i="37" s="1"/>
  <c r="J127" i="37" a="1"/>
  <c r="J127" i="37" s="1"/>
  <c r="I127" i="37" a="1"/>
  <c r="I127" i="37" s="1"/>
  <c r="F127" i="37" a="1"/>
  <c r="F127" i="37" s="1"/>
  <c r="E127" i="37" a="1"/>
  <c r="E127" i="37" s="1"/>
  <c r="D127" i="37" a="1"/>
  <c r="D127" i="37" s="1"/>
  <c r="C127" i="37" a="1"/>
  <c r="C127" i="37" s="1"/>
  <c r="B127" i="37" a="1"/>
  <c r="B127" i="37" s="1"/>
  <c r="T126" i="37" a="1"/>
  <c r="T126" i="37" s="1"/>
  <c r="S126" i="37" a="1"/>
  <c r="S126" i="37" s="1"/>
  <c r="R126" i="37" a="1"/>
  <c r="R126" i="37" s="1"/>
  <c r="Q126" i="37" a="1"/>
  <c r="Q126" i="37" s="1"/>
  <c r="P126" i="37" a="1"/>
  <c r="P126" i="37" s="1"/>
  <c r="M126" i="37" a="1"/>
  <c r="M126" i="37" s="1"/>
  <c r="L126" i="37" a="1"/>
  <c r="L126" i="37" s="1"/>
  <c r="K126" i="37" a="1"/>
  <c r="K126" i="37" s="1"/>
  <c r="J126" i="37" a="1"/>
  <c r="J126" i="37" s="1"/>
  <c r="I126" i="37" a="1"/>
  <c r="I126" i="37" s="1"/>
  <c r="F126" i="37" a="1"/>
  <c r="F126" i="37" s="1"/>
  <c r="E126" i="37" a="1"/>
  <c r="E126" i="37" s="1"/>
  <c r="D126" i="37" a="1"/>
  <c r="D126" i="37" s="1"/>
  <c r="C126" i="37" a="1"/>
  <c r="C126" i="37" s="1"/>
  <c r="B126" i="37" a="1"/>
  <c r="B126" i="37" s="1"/>
  <c r="T125" i="37" a="1"/>
  <c r="T125" i="37" s="1"/>
  <c r="S125" i="37" a="1"/>
  <c r="S125" i="37" s="1"/>
  <c r="R125" i="37" a="1"/>
  <c r="R125" i="37" s="1"/>
  <c r="Q125" i="37" a="1"/>
  <c r="Q125" i="37" s="1"/>
  <c r="P125" i="37" a="1"/>
  <c r="P125" i="37" s="1"/>
  <c r="M125" i="37" a="1"/>
  <c r="M125" i="37" s="1"/>
  <c r="L125" i="37" a="1"/>
  <c r="L125" i="37" s="1"/>
  <c r="K125" i="37" a="1"/>
  <c r="K125" i="37" s="1"/>
  <c r="J125" i="37" a="1"/>
  <c r="J125" i="37" s="1"/>
  <c r="I125" i="37" a="1"/>
  <c r="I125" i="37" s="1"/>
  <c r="F125" i="37" a="1"/>
  <c r="F125" i="37" s="1"/>
  <c r="E125" i="37" a="1"/>
  <c r="E125" i="37" s="1"/>
  <c r="D125" i="37" a="1"/>
  <c r="D125" i="37" s="1"/>
  <c r="C125" i="37" a="1"/>
  <c r="C125" i="37" s="1"/>
  <c r="B125" i="37" a="1"/>
  <c r="B125" i="37" s="1"/>
  <c r="T124" i="37" a="1"/>
  <c r="T124" i="37" s="1"/>
  <c r="S124" i="37" a="1"/>
  <c r="S124" i="37" s="1"/>
  <c r="R124" i="37" a="1"/>
  <c r="R124" i="37" s="1"/>
  <c r="Q124" i="37" a="1"/>
  <c r="Q124" i="37" s="1"/>
  <c r="P124" i="37" a="1"/>
  <c r="P124" i="37" s="1"/>
  <c r="M124" i="37" a="1"/>
  <c r="M124" i="37" s="1"/>
  <c r="L124" i="37" a="1"/>
  <c r="L124" i="37" s="1"/>
  <c r="K124" i="37" a="1"/>
  <c r="K124" i="37" s="1"/>
  <c r="J124" i="37" a="1"/>
  <c r="J124" i="37" s="1"/>
  <c r="I124" i="37" a="1"/>
  <c r="I124" i="37" s="1"/>
  <c r="F124" i="37" a="1"/>
  <c r="F124" i="37" s="1"/>
  <c r="E124" i="37" a="1"/>
  <c r="E124" i="37" s="1"/>
  <c r="D124" i="37" a="1"/>
  <c r="D124" i="37" s="1"/>
  <c r="C124" i="37" a="1"/>
  <c r="C124" i="37" s="1"/>
  <c r="B124" i="37" a="1"/>
  <c r="B124" i="37" s="1"/>
  <c r="T123" i="37" a="1"/>
  <c r="T123" i="37" s="1"/>
  <c r="S123" i="37" a="1"/>
  <c r="S123" i="37" s="1"/>
  <c r="R123" i="37" a="1"/>
  <c r="R123" i="37" s="1"/>
  <c r="Q123" i="37" a="1"/>
  <c r="Q123" i="37" s="1"/>
  <c r="P123" i="37" a="1"/>
  <c r="P123" i="37" s="1"/>
  <c r="M123" i="37" a="1"/>
  <c r="M123" i="37" s="1"/>
  <c r="L123" i="37" a="1"/>
  <c r="L123" i="37" s="1"/>
  <c r="K123" i="37" a="1"/>
  <c r="K123" i="37" s="1"/>
  <c r="J123" i="37" a="1"/>
  <c r="J123" i="37" s="1"/>
  <c r="I123" i="37" a="1"/>
  <c r="I123" i="37" s="1"/>
  <c r="F123" i="37" a="1"/>
  <c r="F123" i="37" s="1"/>
  <c r="E123" i="37" a="1"/>
  <c r="E123" i="37" s="1"/>
  <c r="D123" i="37" a="1"/>
  <c r="D123" i="37" s="1"/>
  <c r="C123" i="37" a="1"/>
  <c r="C123" i="37" s="1"/>
  <c r="B123" i="37" a="1"/>
  <c r="B123" i="37" s="1"/>
  <c r="T119" i="37" a="1"/>
  <c r="T119" i="37" s="1"/>
  <c r="S119" i="37" a="1"/>
  <c r="S119" i="37" s="1"/>
  <c r="R119" i="37" a="1"/>
  <c r="R119" i="37" s="1"/>
  <c r="Q119" i="37" a="1"/>
  <c r="Q119" i="37" s="1"/>
  <c r="P119" i="37" a="1"/>
  <c r="P119" i="37" s="1"/>
  <c r="M119" i="37" a="1"/>
  <c r="M119" i="37" s="1"/>
  <c r="L119" i="37" a="1"/>
  <c r="L119" i="37" s="1"/>
  <c r="K119" i="37" a="1"/>
  <c r="K119" i="37" s="1"/>
  <c r="J119" i="37" a="1"/>
  <c r="J119" i="37" s="1"/>
  <c r="I119" i="37" a="1"/>
  <c r="I119" i="37" s="1"/>
  <c r="F119" i="37" a="1"/>
  <c r="F119" i="37" s="1"/>
  <c r="E119" i="37" a="1"/>
  <c r="E119" i="37" s="1"/>
  <c r="D119" i="37" a="1"/>
  <c r="D119" i="37" s="1"/>
  <c r="C119" i="37" a="1"/>
  <c r="C119" i="37" s="1"/>
  <c r="B119" i="37" a="1"/>
  <c r="B119" i="37" s="1"/>
  <c r="T118" i="37" a="1"/>
  <c r="T118" i="37" s="1"/>
  <c r="S118" i="37" a="1"/>
  <c r="S118" i="37" s="1"/>
  <c r="R118" i="37" a="1"/>
  <c r="R118" i="37" s="1"/>
  <c r="Q118" i="37" a="1"/>
  <c r="Q118" i="37" s="1"/>
  <c r="P118" i="37" a="1"/>
  <c r="P118" i="37" s="1"/>
  <c r="M118" i="37" a="1"/>
  <c r="M118" i="37" s="1"/>
  <c r="L118" i="37" a="1"/>
  <c r="L118" i="37" s="1"/>
  <c r="K118" i="37" a="1"/>
  <c r="K118" i="37" s="1"/>
  <c r="J118" i="37" a="1"/>
  <c r="J118" i="37" s="1"/>
  <c r="I118" i="37" a="1"/>
  <c r="I118" i="37" s="1"/>
  <c r="F118" i="37" a="1"/>
  <c r="F118" i="37" s="1"/>
  <c r="E118" i="37" a="1"/>
  <c r="E118" i="37" s="1"/>
  <c r="D118" i="37" a="1"/>
  <c r="D118" i="37" s="1"/>
  <c r="C118" i="37" a="1"/>
  <c r="C118" i="37" s="1"/>
  <c r="B118" i="37" a="1"/>
  <c r="B118" i="37" s="1"/>
  <c r="T117" i="37" a="1"/>
  <c r="T117" i="37" s="1"/>
  <c r="S117" i="37" a="1"/>
  <c r="S117" i="37" s="1"/>
  <c r="R117" i="37" a="1"/>
  <c r="R117" i="37" s="1"/>
  <c r="Q117" i="37" a="1"/>
  <c r="Q117" i="37" s="1"/>
  <c r="P117" i="37" a="1"/>
  <c r="P117" i="37" s="1"/>
  <c r="M117" i="37" a="1"/>
  <c r="M117" i="37" s="1"/>
  <c r="L117" i="37" a="1"/>
  <c r="L117" i="37" s="1"/>
  <c r="K117" i="37" a="1"/>
  <c r="K117" i="37" s="1"/>
  <c r="J117" i="37" a="1"/>
  <c r="J117" i="37" s="1"/>
  <c r="I117" i="37" a="1"/>
  <c r="I117" i="37" s="1"/>
  <c r="F117" i="37" a="1"/>
  <c r="F117" i="37" s="1"/>
  <c r="E117" i="37" a="1"/>
  <c r="E117" i="37" s="1"/>
  <c r="D117" i="37" a="1"/>
  <c r="D117" i="37" s="1"/>
  <c r="C117" i="37" a="1"/>
  <c r="C117" i="37" s="1"/>
  <c r="B117" i="37" a="1"/>
  <c r="B117" i="37" s="1"/>
  <c r="T116" i="37" a="1"/>
  <c r="T116" i="37" s="1"/>
  <c r="S116" i="37" a="1"/>
  <c r="S116" i="37" s="1"/>
  <c r="R116" i="37" a="1"/>
  <c r="R116" i="37" s="1"/>
  <c r="Q116" i="37" a="1"/>
  <c r="Q116" i="37" s="1"/>
  <c r="P116" i="37" a="1"/>
  <c r="P116" i="37" s="1"/>
  <c r="M116" i="37" a="1"/>
  <c r="M116" i="37" s="1"/>
  <c r="L116" i="37" a="1"/>
  <c r="L116" i="37" s="1"/>
  <c r="K116" i="37" a="1"/>
  <c r="K116" i="37" s="1"/>
  <c r="J116" i="37" a="1"/>
  <c r="J116" i="37" s="1"/>
  <c r="I116" i="37" a="1"/>
  <c r="I116" i="37" s="1"/>
  <c r="F116" i="37" a="1"/>
  <c r="F116" i="37" s="1"/>
  <c r="E116" i="37" a="1"/>
  <c r="E116" i="37" s="1"/>
  <c r="D116" i="37" a="1"/>
  <c r="D116" i="37" s="1"/>
  <c r="C116" i="37" a="1"/>
  <c r="C116" i="37" s="1"/>
  <c r="B116" i="37" a="1"/>
  <c r="B116" i="37" s="1"/>
  <c r="T115" i="37" a="1"/>
  <c r="T115" i="37" s="1"/>
  <c r="S115" i="37" a="1"/>
  <c r="S115" i="37" s="1"/>
  <c r="R115" i="37" a="1"/>
  <c r="R115" i="37" s="1"/>
  <c r="Q115" i="37" a="1"/>
  <c r="Q115" i="37" s="1"/>
  <c r="P115" i="37" a="1"/>
  <c r="P115" i="37" s="1"/>
  <c r="M115" i="37" a="1"/>
  <c r="M115" i="37" s="1"/>
  <c r="L115" i="37" a="1"/>
  <c r="L115" i="37" s="1"/>
  <c r="K115" i="37" a="1"/>
  <c r="K115" i="37" s="1"/>
  <c r="J115" i="37" a="1"/>
  <c r="J115" i="37" s="1"/>
  <c r="I115" i="37" a="1"/>
  <c r="I115" i="37" s="1"/>
  <c r="F115" i="37" a="1"/>
  <c r="F115" i="37" s="1"/>
  <c r="E115" i="37" a="1"/>
  <c r="E115" i="37" s="1"/>
  <c r="D115" i="37" a="1"/>
  <c r="D115" i="37" s="1"/>
  <c r="C115" i="37" a="1"/>
  <c r="C115" i="37" s="1"/>
  <c r="B115" i="37" a="1"/>
  <c r="B115" i="37" s="1"/>
  <c r="T111" i="37" a="1"/>
  <c r="T111" i="37" s="1"/>
  <c r="S111" i="37" a="1"/>
  <c r="S111" i="37" s="1"/>
  <c r="R111" i="37" a="1"/>
  <c r="R111" i="37" s="1"/>
  <c r="Q111" i="37" a="1"/>
  <c r="Q111" i="37" s="1"/>
  <c r="P111" i="37" a="1"/>
  <c r="P111" i="37" s="1"/>
  <c r="M111" i="37" a="1"/>
  <c r="M111" i="37" s="1"/>
  <c r="L111" i="37" a="1"/>
  <c r="L111" i="37" s="1"/>
  <c r="K111" i="37" a="1"/>
  <c r="K111" i="37" s="1"/>
  <c r="J111" i="37" a="1"/>
  <c r="J111" i="37" s="1"/>
  <c r="I111" i="37" a="1"/>
  <c r="I111" i="37" s="1"/>
  <c r="F111" i="37" a="1"/>
  <c r="F111" i="37" s="1"/>
  <c r="E111" i="37" a="1"/>
  <c r="E111" i="37" s="1"/>
  <c r="D111" i="37" a="1"/>
  <c r="D111" i="37" s="1"/>
  <c r="C111" i="37" a="1"/>
  <c r="C111" i="37" s="1"/>
  <c r="B111" i="37" a="1"/>
  <c r="B111" i="37" s="1"/>
  <c r="T110" i="37" a="1"/>
  <c r="T110" i="37" s="1"/>
  <c r="S110" i="37" a="1"/>
  <c r="S110" i="37" s="1"/>
  <c r="R110" i="37" a="1"/>
  <c r="R110" i="37" s="1"/>
  <c r="Q110" i="37" a="1"/>
  <c r="Q110" i="37" s="1"/>
  <c r="P110" i="37" a="1"/>
  <c r="P110" i="37" s="1"/>
  <c r="M110" i="37" a="1"/>
  <c r="M110" i="37" s="1"/>
  <c r="L110" i="37" a="1"/>
  <c r="L110" i="37" s="1"/>
  <c r="K110" i="37" a="1"/>
  <c r="K110" i="37" s="1"/>
  <c r="J110" i="37" a="1"/>
  <c r="J110" i="37" s="1"/>
  <c r="I110" i="37" a="1"/>
  <c r="I110" i="37" s="1"/>
  <c r="F110" i="37" a="1"/>
  <c r="F110" i="37" s="1"/>
  <c r="E110" i="37" a="1"/>
  <c r="E110" i="37" s="1"/>
  <c r="D110" i="37" a="1"/>
  <c r="D110" i="37" s="1"/>
  <c r="C110" i="37" a="1"/>
  <c r="C110" i="37" s="1"/>
  <c r="B110" i="37" a="1"/>
  <c r="B110" i="37" s="1"/>
  <c r="T109" i="37" a="1"/>
  <c r="T109" i="37" s="1"/>
  <c r="S109" i="37" a="1"/>
  <c r="S109" i="37" s="1"/>
  <c r="R109" i="37" a="1"/>
  <c r="R109" i="37" s="1"/>
  <c r="Q109" i="37" a="1"/>
  <c r="Q109" i="37" s="1"/>
  <c r="P109" i="37" a="1"/>
  <c r="P109" i="37" s="1"/>
  <c r="M109" i="37" a="1"/>
  <c r="M109" i="37" s="1"/>
  <c r="L109" i="37" a="1"/>
  <c r="L109" i="37" s="1"/>
  <c r="K109" i="37" a="1"/>
  <c r="K109" i="37" s="1"/>
  <c r="J109" i="37" a="1"/>
  <c r="J109" i="37" s="1"/>
  <c r="I109" i="37" a="1"/>
  <c r="I109" i="37" s="1"/>
  <c r="F109" i="37" a="1"/>
  <c r="F109" i="37" s="1"/>
  <c r="E109" i="37" a="1"/>
  <c r="E109" i="37" s="1"/>
  <c r="D109" i="37" a="1"/>
  <c r="D109" i="37" s="1"/>
  <c r="C109" i="37" a="1"/>
  <c r="C109" i="37" s="1"/>
  <c r="B109" i="37" a="1"/>
  <c r="B109" i="37" s="1"/>
  <c r="T108" i="37" a="1"/>
  <c r="T108" i="37" s="1"/>
  <c r="S108" i="37" a="1"/>
  <c r="S108" i="37" s="1"/>
  <c r="R108" i="37" a="1"/>
  <c r="R108" i="37" s="1"/>
  <c r="Q108" i="37" a="1"/>
  <c r="Q108" i="37" s="1"/>
  <c r="P108" i="37" a="1"/>
  <c r="P108" i="37" s="1"/>
  <c r="M108" i="37" a="1"/>
  <c r="M108" i="37" s="1"/>
  <c r="L108" i="37" a="1"/>
  <c r="L108" i="37" s="1"/>
  <c r="K108" i="37" a="1"/>
  <c r="K108" i="37" s="1"/>
  <c r="J108" i="37" a="1"/>
  <c r="J108" i="37" s="1"/>
  <c r="I108" i="37" a="1"/>
  <c r="I108" i="37" s="1"/>
  <c r="F108" i="37" a="1"/>
  <c r="F108" i="37" s="1"/>
  <c r="E108" i="37" a="1"/>
  <c r="E108" i="37" s="1"/>
  <c r="D108" i="37" a="1"/>
  <c r="D108" i="37" s="1"/>
  <c r="C108" i="37" a="1"/>
  <c r="C108" i="37" s="1"/>
  <c r="B108" i="37" a="1"/>
  <c r="B108" i="37" s="1"/>
  <c r="T107" i="37" a="1"/>
  <c r="T107" i="37" s="1"/>
  <c r="S107" i="37" a="1"/>
  <c r="S107" i="37" s="1"/>
  <c r="R107" i="37" a="1"/>
  <c r="R107" i="37" s="1"/>
  <c r="Q107" i="37" a="1"/>
  <c r="Q107" i="37" s="1"/>
  <c r="P107" i="37" a="1"/>
  <c r="P107" i="37" s="1"/>
  <c r="M107" i="37" a="1"/>
  <c r="M107" i="37" s="1"/>
  <c r="L107" i="37" a="1"/>
  <c r="L107" i="37" s="1"/>
  <c r="K107" i="37" a="1"/>
  <c r="K107" i="37" s="1"/>
  <c r="J107" i="37" a="1"/>
  <c r="J107" i="37" s="1"/>
  <c r="I107" i="37" a="1"/>
  <c r="I107" i="37" s="1"/>
  <c r="F107" i="37" a="1"/>
  <c r="F107" i="37" s="1"/>
  <c r="E107" i="37" a="1"/>
  <c r="E107" i="37" s="1"/>
  <c r="D107" i="37" a="1"/>
  <c r="D107" i="37" s="1"/>
  <c r="C107" i="37" a="1"/>
  <c r="C107" i="37" s="1"/>
  <c r="B107" i="37" a="1"/>
  <c r="B107" i="37" s="1"/>
  <c r="T103" i="37" a="1"/>
  <c r="T103" i="37" s="1"/>
  <c r="S103" i="37" a="1"/>
  <c r="S103" i="37" s="1"/>
  <c r="R103" i="37" a="1"/>
  <c r="R103" i="37" s="1"/>
  <c r="Q103" i="37" a="1"/>
  <c r="Q103" i="37" s="1"/>
  <c r="P103" i="37" a="1"/>
  <c r="P103" i="37" s="1"/>
  <c r="M103" i="37" a="1"/>
  <c r="M103" i="37" s="1"/>
  <c r="L103" i="37" a="1"/>
  <c r="L103" i="37" s="1"/>
  <c r="K103" i="37" a="1"/>
  <c r="K103" i="37" s="1"/>
  <c r="J103" i="37" a="1"/>
  <c r="J103" i="37" s="1"/>
  <c r="I103" i="37" a="1"/>
  <c r="I103" i="37" s="1"/>
  <c r="F103" i="37" a="1"/>
  <c r="F103" i="37" s="1"/>
  <c r="E103" i="37" a="1"/>
  <c r="E103" i="37" s="1"/>
  <c r="D103" i="37" a="1"/>
  <c r="D103" i="37" s="1"/>
  <c r="C103" i="37" a="1"/>
  <c r="C103" i="37" s="1"/>
  <c r="B103" i="37" a="1"/>
  <c r="B103" i="37" s="1"/>
  <c r="T102" i="37" a="1"/>
  <c r="T102" i="37" s="1"/>
  <c r="S102" i="37" a="1"/>
  <c r="S102" i="37" s="1"/>
  <c r="R102" i="37" a="1"/>
  <c r="R102" i="37" s="1"/>
  <c r="Q102" i="37" a="1"/>
  <c r="Q102" i="37" s="1"/>
  <c r="P102" i="37" a="1"/>
  <c r="P102" i="37" s="1"/>
  <c r="M102" i="37" a="1"/>
  <c r="M102" i="37" s="1"/>
  <c r="L102" i="37" a="1"/>
  <c r="L102" i="37" s="1"/>
  <c r="K102" i="37" a="1"/>
  <c r="K102" i="37" s="1"/>
  <c r="J102" i="37" a="1"/>
  <c r="J102" i="37" s="1"/>
  <c r="I102" i="37" a="1"/>
  <c r="I102" i="37" s="1"/>
  <c r="F102" i="37" a="1"/>
  <c r="F102" i="37" s="1"/>
  <c r="E102" i="37" a="1"/>
  <c r="E102" i="37" s="1"/>
  <c r="D102" i="37" a="1"/>
  <c r="D102" i="37" s="1"/>
  <c r="C102" i="37" a="1"/>
  <c r="C102" i="37" s="1"/>
  <c r="B102" i="37" a="1"/>
  <c r="B102" i="37" s="1"/>
  <c r="T101" i="37" a="1"/>
  <c r="T101" i="37" s="1"/>
  <c r="S101" i="37" a="1"/>
  <c r="S101" i="37" s="1"/>
  <c r="R101" i="37" a="1"/>
  <c r="R101" i="37" s="1"/>
  <c r="Q101" i="37" a="1"/>
  <c r="Q101" i="37" s="1"/>
  <c r="P101" i="37" a="1"/>
  <c r="P101" i="37" s="1"/>
  <c r="M101" i="37" a="1"/>
  <c r="M101" i="37" s="1"/>
  <c r="L101" i="37" a="1"/>
  <c r="L101" i="37" s="1"/>
  <c r="K101" i="37" a="1"/>
  <c r="K101" i="37" s="1"/>
  <c r="J101" i="37" a="1"/>
  <c r="J101" i="37" s="1"/>
  <c r="I101" i="37" a="1"/>
  <c r="I101" i="37" s="1"/>
  <c r="F101" i="37" a="1"/>
  <c r="F101" i="37" s="1"/>
  <c r="E101" i="37" a="1"/>
  <c r="E101" i="37" s="1"/>
  <c r="D101" i="37" a="1"/>
  <c r="D101" i="37" s="1"/>
  <c r="C101" i="37" a="1"/>
  <c r="C101" i="37" s="1"/>
  <c r="B101" i="37" a="1"/>
  <c r="B101" i="37" s="1"/>
  <c r="T100" i="37" a="1"/>
  <c r="T100" i="37" s="1"/>
  <c r="S100" i="37" a="1"/>
  <c r="S100" i="37" s="1"/>
  <c r="R100" i="37" a="1"/>
  <c r="R100" i="37" s="1"/>
  <c r="Q100" i="37" a="1"/>
  <c r="Q100" i="37" s="1"/>
  <c r="P100" i="37" a="1"/>
  <c r="P100" i="37" s="1"/>
  <c r="M100" i="37" a="1"/>
  <c r="M100" i="37" s="1"/>
  <c r="L100" i="37" a="1"/>
  <c r="L100" i="37" s="1"/>
  <c r="K100" i="37" a="1"/>
  <c r="K100" i="37" s="1"/>
  <c r="J100" i="37" a="1"/>
  <c r="J100" i="37" s="1"/>
  <c r="I100" i="37" a="1"/>
  <c r="I100" i="37" s="1"/>
  <c r="F100" i="37" a="1"/>
  <c r="F100" i="37" s="1"/>
  <c r="E100" i="37" a="1"/>
  <c r="E100" i="37" s="1"/>
  <c r="D100" i="37" a="1"/>
  <c r="D100" i="37" s="1"/>
  <c r="C100" i="37" a="1"/>
  <c r="C100" i="37" s="1"/>
  <c r="B100" i="37" a="1"/>
  <c r="B100" i="37" s="1"/>
  <c r="T99" i="37" a="1"/>
  <c r="T99" i="37" s="1"/>
  <c r="S99" i="37" a="1"/>
  <c r="S99" i="37" s="1"/>
  <c r="R99" i="37" a="1"/>
  <c r="R99" i="37" s="1"/>
  <c r="Q99" i="37" a="1"/>
  <c r="Q99" i="37" s="1"/>
  <c r="P99" i="37" a="1"/>
  <c r="P99" i="37" s="1"/>
  <c r="M99" i="37" a="1"/>
  <c r="M99" i="37" s="1"/>
  <c r="L99" i="37" a="1"/>
  <c r="L99" i="37" s="1"/>
  <c r="K99" i="37" a="1"/>
  <c r="K99" i="37" s="1"/>
  <c r="J99" i="37" a="1"/>
  <c r="J99" i="37" s="1"/>
  <c r="I99" i="37" a="1"/>
  <c r="I99" i="37" s="1"/>
  <c r="F99" i="37" a="1"/>
  <c r="F99" i="37" s="1"/>
  <c r="E99" i="37" a="1"/>
  <c r="E99" i="37" s="1"/>
  <c r="D99" i="37" a="1"/>
  <c r="D99" i="37" s="1"/>
  <c r="C99" i="37" a="1"/>
  <c r="C99" i="37" s="1"/>
  <c r="B99" i="37" a="1"/>
  <c r="B99" i="37" s="1"/>
  <c r="T95" i="37" a="1"/>
  <c r="T95" i="37" s="1"/>
  <c r="S95" i="37" a="1"/>
  <c r="S95" i="37" s="1"/>
  <c r="R95" i="37" a="1"/>
  <c r="R95" i="37" s="1"/>
  <c r="Q95" i="37" a="1"/>
  <c r="Q95" i="37" s="1"/>
  <c r="P95" i="37" a="1"/>
  <c r="P95" i="37" s="1"/>
  <c r="M95" i="37" a="1"/>
  <c r="M95" i="37" s="1"/>
  <c r="L95" i="37" a="1"/>
  <c r="L95" i="37" s="1"/>
  <c r="K95" i="37" a="1"/>
  <c r="K95" i="37" s="1"/>
  <c r="J95" i="37" a="1"/>
  <c r="J95" i="37" s="1"/>
  <c r="I95" i="37" a="1"/>
  <c r="I95" i="37" s="1"/>
  <c r="F95" i="37" a="1"/>
  <c r="F95" i="37" s="1"/>
  <c r="E95" i="37" a="1"/>
  <c r="E95" i="37" s="1"/>
  <c r="D95" i="37" a="1"/>
  <c r="D95" i="37" s="1"/>
  <c r="C95" i="37" a="1"/>
  <c r="C95" i="37" s="1"/>
  <c r="B95" i="37" a="1"/>
  <c r="B95" i="37" s="1"/>
  <c r="T94" i="37" a="1"/>
  <c r="T94" i="37" s="1"/>
  <c r="S94" i="37" a="1"/>
  <c r="S94" i="37" s="1"/>
  <c r="R94" i="37" a="1"/>
  <c r="R94" i="37" s="1"/>
  <c r="Q94" i="37" a="1"/>
  <c r="Q94" i="37" s="1"/>
  <c r="P94" i="37" a="1"/>
  <c r="P94" i="37" s="1"/>
  <c r="M94" i="37" a="1"/>
  <c r="M94" i="37" s="1"/>
  <c r="L94" i="37" a="1"/>
  <c r="L94" i="37" s="1"/>
  <c r="K94" i="37" a="1"/>
  <c r="K94" i="37" s="1"/>
  <c r="J94" i="37" a="1"/>
  <c r="J94" i="37" s="1"/>
  <c r="I94" i="37" a="1"/>
  <c r="I94" i="37" s="1"/>
  <c r="F94" i="37" a="1"/>
  <c r="F94" i="37" s="1"/>
  <c r="E94" i="37" a="1"/>
  <c r="E94" i="37" s="1"/>
  <c r="D94" i="37" a="1"/>
  <c r="D94" i="37" s="1"/>
  <c r="C94" i="37" a="1"/>
  <c r="C94" i="37" s="1"/>
  <c r="B94" i="37" a="1"/>
  <c r="B94" i="37" s="1"/>
  <c r="T93" i="37" a="1"/>
  <c r="T93" i="37" s="1"/>
  <c r="S93" i="37" a="1"/>
  <c r="S93" i="37" s="1"/>
  <c r="R93" i="37" a="1"/>
  <c r="R93" i="37" s="1"/>
  <c r="Q93" i="37" a="1"/>
  <c r="Q93" i="37" s="1"/>
  <c r="P93" i="37" a="1"/>
  <c r="P93" i="37" s="1"/>
  <c r="M93" i="37" a="1"/>
  <c r="M93" i="37" s="1"/>
  <c r="L93" i="37" a="1"/>
  <c r="L93" i="37" s="1"/>
  <c r="K93" i="37" a="1"/>
  <c r="K93" i="37" s="1"/>
  <c r="J93" i="37" a="1"/>
  <c r="J93" i="37" s="1"/>
  <c r="I93" i="37" a="1"/>
  <c r="I93" i="37" s="1"/>
  <c r="F93" i="37" a="1"/>
  <c r="F93" i="37" s="1"/>
  <c r="E93" i="37" a="1"/>
  <c r="E93" i="37" s="1"/>
  <c r="D93" i="37" a="1"/>
  <c r="D93" i="37" s="1"/>
  <c r="C93" i="37" a="1"/>
  <c r="C93" i="37" s="1"/>
  <c r="B93" i="37" a="1"/>
  <c r="B93" i="37" s="1"/>
  <c r="T92" i="37" a="1"/>
  <c r="T92" i="37" s="1"/>
  <c r="S92" i="37" a="1"/>
  <c r="S92" i="37" s="1"/>
  <c r="R92" i="37" a="1"/>
  <c r="R92" i="37" s="1"/>
  <c r="Q92" i="37" a="1"/>
  <c r="Q92" i="37" s="1"/>
  <c r="P92" i="37" a="1"/>
  <c r="P92" i="37" s="1"/>
  <c r="M92" i="37" a="1"/>
  <c r="M92" i="37" s="1"/>
  <c r="L92" i="37" a="1"/>
  <c r="L92" i="37" s="1"/>
  <c r="K92" i="37" a="1"/>
  <c r="K92" i="37" s="1"/>
  <c r="J92" i="37" a="1"/>
  <c r="J92" i="37" s="1"/>
  <c r="I92" i="37" a="1"/>
  <c r="I92" i="37" s="1"/>
  <c r="F92" i="37" a="1"/>
  <c r="F92" i="37" s="1"/>
  <c r="E92" i="37" a="1"/>
  <c r="E92" i="37" s="1"/>
  <c r="D92" i="37" a="1"/>
  <c r="D92" i="37" s="1"/>
  <c r="C92" i="37" a="1"/>
  <c r="C92" i="37" s="1"/>
  <c r="B92" i="37" a="1"/>
  <c r="B92" i="37" s="1"/>
  <c r="T91" i="37" a="1"/>
  <c r="T91" i="37" s="1"/>
  <c r="S91" i="37" a="1"/>
  <c r="S91" i="37" s="1"/>
  <c r="R91" i="37" a="1"/>
  <c r="R91" i="37" s="1"/>
  <c r="Q91" i="37" a="1"/>
  <c r="Q91" i="37" s="1"/>
  <c r="P91" i="37" a="1"/>
  <c r="P91" i="37" s="1"/>
  <c r="M91" i="37" a="1"/>
  <c r="M91" i="37" s="1"/>
  <c r="L91" i="37" a="1"/>
  <c r="L91" i="37" s="1"/>
  <c r="K91" i="37" a="1"/>
  <c r="K91" i="37" s="1"/>
  <c r="J91" i="37" a="1"/>
  <c r="J91" i="37" s="1"/>
  <c r="I91" i="37" a="1"/>
  <c r="I91" i="37" s="1"/>
  <c r="F91" i="37" a="1"/>
  <c r="F91" i="37" s="1"/>
  <c r="E91" i="37" a="1"/>
  <c r="E91" i="37" s="1"/>
  <c r="D91" i="37" a="1"/>
  <c r="D91" i="37" s="1"/>
  <c r="C91" i="37" a="1"/>
  <c r="C91" i="37" s="1"/>
  <c r="B91" i="37" a="1"/>
  <c r="B91" i="37" s="1"/>
  <c r="T87" i="37" a="1"/>
  <c r="T87" i="37" s="1"/>
  <c r="S87" i="37" a="1"/>
  <c r="S87" i="37" s="1"/>
  <c r="R87" i="37" a="1"/>
  <c r="R87" i="37" s="1"/>
  <c r="Q87" i="37" a="1"/>
  <c r="Q87" i="37" s="1"/>
  <c r="P87" i="37" a="1"/>
  <c r="P87" i="37" s="1"/>
  <c r="M87" i="37" a="1"/>
  <c r="M87" i="37" s="1"/>
  <c r="L87" i="37" a="1"/>
  <c r="L87" i="37" s="1"/>
  <c r="K87" i="37" a="1"/>
  <c r="K87" i="37" s="1"/>
  <c r="J87" i="37" a="1"/>
  <c r="J87" i="37" s="1"/>
  <c r="I87" i="37" a="1"/>
  <c r="I87" i="37" s="1"/>
  <c r="F87" i="37" a="1"/>
  <c r="F87" i="37" s="1"/>
  <c r="E87" i="37" a="1"/>
  <c r="E87" i="37" s="1"/>
  <c r="D87" i="37" a="1"/>
  <c r="D87" i="37" s="1"/>
  <c r="C87" i="37" a="1"/>
  <c r="C87" i="37" s="1"/>
  <c r="B87" i="37" a="1"/>
  <c r="B87" i="37" s="1"/>
  <c r="T86" i="37" a="1"/>
  <c r="T86" i="37" s="1"/>
  <c r="S86" i="37" a="1"/>
  <c r="S86" i="37" s="1"/>
  <c r="R86" i="37" a="1"/>
  <c r="R86" i="37" s="1"/>
  <c r="Q86" i="37" a="1"/>
  <c r="Q86" i="37" s="1"/>
  <c r="P86" i="37" a="1"/>
  <c r="P86" i="37" s="1"/>
  <c r="M86" i="37" a="1"/>
  <c r="M86" i="37" s="1"/>
  <c r="L86" i="37" a="1"/>
  <c r="L86" i="37" s="1"/>
  <c r="K86" i="37" a="1"/>
  <c r="K86" i="37" s="1"/>
  <c r="J86" i="37" a="1"/>
  <c r="J86" i="37" s="1"/>
  <c r="I86" i="37" a="1"/>
  <c r="I86" i="37" s="1"/>
  <c r="F86" i="37" a="1"/>
  <c r="F86" i="37" s="1"/>
  <c r="E86" i="37" a="1"/>
  <c r="E86" i="37" s="1"/>
  <c r="D86" i="37" a="1"/>
  <c r="D86" i="37" s="1"/>
  <c r="C86" i="37" a="1"/>
  <c r="C86" i="37" s="1"/>
  <c r="B86" i="37" a="1"/>
  <c r="B86" i="37" s="1"/>
  <c r="T85" i="37" a="1"/>
  <c r="T85" i="37" s="1"/>
  <c r="S85" i="37" a="1"/>
  <c r="S85" i="37" s="1"/>
  <c r="R85" i="37" a="1"/>
  <c r="R85" i="37" s="1"/>
  <c r="Q85" i="37" a="1"/>
  <c r="Q85" i="37" s="1"/>
  <c r="P85" i="37" a="1"/>
  <c r="P85" i="37" s="1"/>
  <c r="M85" i="37" a="1"/>
  <c r="M85" i="37" s="1"/>
  <c r="L85" i="37" a="1"/>
  <c r="L85" i="37" s="1"/>
  <c r="K85" i="37" a="1"/>
  <c r="K85" i="37" s="1"/>
  <c r="J85" i="37" a="1"/>
  <c r="J85" i="37" s="1"/>
  <c r="I85" i="37" a="1"/>
  <c r="I85" i="37" s="1"/>
  <c r="F85" i="37" a="1"/>
  <c r="F85" i="37" s="1"/>
  <c r="E85" i="37" a="1"/>
  <c r="E85" i="37" s="1"/>
  <c r="D85" i="37" a="1"/>
  <c r="D85" i="37" s="1"/>
  <c r="C85" i="37" a="1"/>
  <c r="C85" i="37" s="1"/>
  <c r="B85" i="37" a="1"/>
  <c r="B85" i="37" s="1"/>
  <c r="T84" i="37" a="1"/>
  <c r="T84" i="37" s="1"/>
  <c r="S84" i="37" a="1"/>
  <c r="S84" i="37" s="1"/>
  <c r="R84" i="37" a="1"/>
  <c r="R84" i="37" s="1"/>
  <c r="Q84" i="37" a="1"/>
  <c r="Q84" i="37" s="1"/>
  <c r="P84" i="37" a="1"/>
  <c r="P84" i="37" s="1"/>
  <c r="M84" i="37" a="1"/>
  <c r="M84" i="37" s="1"/>
  <c r="L84" i="37" a="1"/>
  <c r="L84" i="37" s="1"/>
  <c r="K84" i="37" a="1"/>
  <c r="K84" i="37" s="1"/>
  <c r="J84" i="37" a="1"/>
  <c r="J84" i="37" s="1"/>
  <c r="I84" i="37" a="1"/>
  <c r="I84" i="37" s="1"/>
  <c r="F84" i="37" a="1"/>
  <c r="F84" i="37" s="1"/>
  <c r="E84" i="37" a="1"/>
  <c r="E84" i="37" s="1"/>
  <c r="D84" i="37" a="1"/>
  <c r="D84" i="37" s="1"/>
  <c r="C84" i="37" a="1"/>
  <c r="C84" i="37" s="1"/>
  <c r="B84" i="37" a="1"/>
  <c r="B84" i="37" s="1"/>
  <c r="T83" i="37" a="1"/>
  <c r="T83" i="37" s="1"/>
  <c r="S83" i="37" a="1"/>
  <c r="S83" i="37" s="1"/>
  <c r="R83" i="37" a="1"/>
  <c r="R83" i="37" s="1"/>
  <c r="Q83" i="37" a="1"/>
  <c r="Q83" i="37" s="1"/>
  <c r="P83" i="37" a="1"/>
  <c r="P83" i="37" s="1"/>
  <c r="M83" i="37" a="1"/>
  <c r="M83" i="37" s="1"/>
  <c r="L83" i="37" a="1"/>
  <c r="L83" i="37" s="1"/>
  <c r="K83" i="37" a="1"/>
  <c r="K83" i="37" s="1"/>
  <c r="J83" i="37" a="1"/>
  <c r="J83" i="37" s="1"/>
  <c r="I83" i="37" a="1"/>
  <c r="I83" i="37" s="1"/>
  <c r="F83" i="37" a="1"/>
  <c r="F83" i="37" s="1"/>
  <c r="E83" i="37" a="1"/>
  <c r="E83" i="37" s="1"/>
  <c r="D83" i="37" a="1"/>
  <c r="D83" i="37" s="1"/>
  <c r="C83" i="37" a="1"/>
  <c r="C83" i="37" s="1"/>
  <c r="B83" i="37" a="1"/>
  <c r="B83" i="37" s="1"/>
  <c r="T79" i="37" a="1"/>
  <c r="T79" i="37" s="1"/>
  <c r="S79" i="37" a="1"/>
  <c r="S79" i="37" s="1"/>
  <c r="R79" i="37" a="1"/>
  <c r="R79" i="37" s="1"/>
  <c r="Q79" i="37" a="1"/>
  <c r="Q79" i="37" s="1"/>
  <c r="P79" i="37" a="1"/>
  <c r="P79" i="37" s="1"/>
  <c r="M79" i="37" a="1"/>
  <c r="M79" i="37" s="1"/>
  <c r="L79" i="37" a="1"/>
  <c r="L79" i="37" s="1"/>
  <c r="K79" i="37" a="1"/>
  <c r="K79" i="37" s="1"/>
  <c r="J79" i="37" a="1"/>
  <c r="J79" i="37" s="1"/>
  <c r="I79" i="37" a="1"/>
  <c r="I79" i="37" s="1"/>
  <c r="F79" i="37" a="1"/>
  <c r="F79" i="37" s="1"/>
  <c r="E79" i="37" a="1"/>
  <c r="E79" i="37" s="1"/>
  <c r="D79" i="37" a="1"/>
  <c r="D79" i="37" s="1"/>
  <c r="C79" i="37" a="1"/>
  <c r="C79" i="37" s="1"/>
  <c r="B79" i="37" a="1"/>
  <c r="B79" i="37" s="1"/>
  <c r="T78" i="37" a="1"/>
  <c r="T78" i="37" s="1"/>
  <c r="S78" i="37" a="1"/>
  <c r="S78" i="37" s="1"/>
  <c r="R78" i="37" a="1"/>
  <c r="R78" i="37" s="1"/>
  <c r="Q78" i="37" a="1"/>
  <c r="Q78" i="37" s="1"/>
  <c r="P78" i="37" a="1"/>
  <c r="P78" i="37" s="1"/>
  <c r="M78" i="37" a="1"/>
  <c r="M78" i="37" s="1"/>
  <c r="L78" i="37" a="1"/>
  <c r="L78" i="37" s="1"/>
  <c r="K78" i="37" a="1"/>
  <c r="K78" i="37" s="1"/>
  <c r="J78" i="37" a="1"/>
  <c r="J78" i="37" s="1"/>
  <c r="I78" i="37" a="1"/>
  <c r="I78" i="37" s="1"/>
  <c r="F78" i="37" a="1"/>
  <c r="F78" i="37" s="1"/>
  <c r="E78" i="37" a="1"/>
  <c r="E78" i="37" s="1"/>
  <c r="D78" i="37" a="1"/>
  <c r="D78" i="37" s="1"/>
  <c r="C78" i="37" a="1"/>
  <c r="C78" i="37" s="1"/>
  <c r="B78" i="37" a="1"/>
  <c r="B78" i="37" s="1"/>
  <c r="T77" i="37" a="1"/>
  <c r="T77" i="37" s="1"/>
  <c r="S77" i="37" a="1"/>
  <c r="S77" i="37" s="1"/>
  <c r="R77" i="37" a="1"/>
  <c r="R77" i="37" s="1"/>
  <c r="Q77" i="37" a="1"/>
  <c r="Q77" i="37" s="1"/>
  <c r="P77" i="37" a="1"/>
  <c r="P77" i="37" s="1"/>
  <c r="M77" i="37" a="1"/>
  <c r="M77" i="37" s="1"/>
  <c r="L77" i="37" a="1"/>
  <c r="L77" i="37" s="1"/>
  <c r="K77" i="37" a="1"/>
  <c r="K77" i="37" s="1"/>
  <c r="J77" i="37" a="1"/>
  <c r="J77" i="37" s="1"/>
  <c r="I77" i="37" a="1"/>
  <c r="I77" i="37" s="1"/>
  <c r="F77" i="37" a="1"/>
  <c r="F77" i="37" s="1"/>
  <c r="E77" i="37" a="1"/>
  <c r="E77" i="37" s="1"/>
  <c r="D77" i="37" a="1"/>
  <c r="D77" i="37" s="1"/>
  <c r="C77" i="37" a="1"/>
  <c r="C77" i="37" s="1"/>
  <c r="B77" i="37" a="1"/>
  <c r="B77" i="37" s="1"/>
  <c r="T76" i="37" a="1"/>
  <c r="T76" i="37" s="1"/>
  <c r="S76" i="37" a="1"/>
  <c r="S76" i="37" s="1"/>
  <c r="R76" i="37" a="1"/>
  <c r="R76" i="37" s="1"/>
  <c r="Q76" i="37" a="1"/>
  <c r="Q76" i="37" s="1"/>
  <c r="P76" i="37" a="1"/>
  <c r="P76" i="37" s="1"/>
  <c r="M76" i="37" a="1"/>
  <c r="M76" i="37" s="1"/>
  <c r="L76" i="37" a="1"/>
  <c r="L76" i="37" s="1"/>
  <c r="K76" i="37" a="1"/>
  <c r="K76" i="37" s="1"/>
  <c r="J76" i="37" a="1"/>
  <c r="J76" i="37" s="1"/>
  <c r="I76" i="37" a="1"/>
  <c r="I76" i="37" s="1"/>
  <c r="F76" i="37" a="1"/>
  <c r="F76" i="37" s="1"/>
  <c r="E76" i="37" a="1"/>
  <c r="E76" i="37" s="1"/>
  <c r="D76" i="37" a="1"/>
  <c r="D76" i="37" s="1"/>
  <c r="C76" i="37" a="1"/>
  <c r="C76" i="37" s="1"/>
  <c r="B76" i="37" a="1"/>
  <c r="B76" i="37" s="1"/>
  <c r="T75" i="37" a="1"/>
  <c r="T75" i="37" s="1"/>
  <c r="S75" i="37" a="1"/>
  <c r="S75" i="37" s="1"/>
  <c r="R75" i="37" a="1"/>
  <c r="R75" i="37" s="1"/>
  <c r="Q75" i="37" a="1"/>
  <c r="Q75" i="37" s="1"/>
  <c r="P75" i="37" a="1"/>
  <c r="P75" i="37" s="1"/>
  <c r="M75" i="37" a="1"/>
  <c r="M75" i="37" s="1"/>
  <c r="L75" i="37" a="1"/>
  <c r="L75" i="37" s="1"/>
  <c r="K75" i="37" a="1"/>
  <c r="K75" i="37" s="1"/>
  <c r="J75" i="37" a="1"/>
  <c r="J75" i="37" s="1"/>
  <c r="I75" i="37" a="1"/>
  <c r="I75" i="37" s="1"/>
  <c r="F75" i="37" a="1"/>
  <c r="F75" i="37" s="1"/>
  <c r="E75" i="37" a="1"/>
  <c r="E75" i="37" s="1"/>
  <c r="D75" i="37" a="1"/>
  <c r="D75" i="37" s="1"/>
  <c r="C75" i="37" a="1"/>
  <c r="C75" i="37" s="1"/>
  <c r="B75" i="37" a="1"/>
  <c r="B75" i="37" s="1"/>
  <c r="T71" i="37" a="1"/>
  <c r="T71" i="37" s="1"/>
  <c r="S71" i="37" a="1"/>
  <c r="S71" i="37" s="1"/>
  <c r="R71" i="37" a="1"/>
  <c r="R71" i="37" s="1"/>
  <c r="Q71" i="37" a="1"/>
  <c r="Q71" i="37" s="1"/>
  <c r="P71" i="37" a="1"/>
  <c r="P71" i="37" s="1"/>
  <c r="M71" i="37" a="1"/>
  <c r="M71" i="37" s="1"/>
  <c r="L71" i="37" a="1"/>
  <c r="L71" i="37" s="1"/>
  <c r="K71" i="37" a="1"/>
  <c r="K71" i="37" s="1"/>
  <c r="J71" i="37" a="1"/>
  <c r="J71" i="37" s="1"/>
  <c r="I71" i="37" a="1"/>
  <c r="I71" i="37" s="1"/>
  <c r="F71" i="37" a="1"/>
  <c r="F71" i="37" s="1"/>
  <c r="E71" i="37" a="1"/>
  <c r="E71" i="37" s="1"/>
  <c r="D71" i="37" a="1"/>
  <c r="D71" i="37" s="1"/>
  <c r="C71" i="37" a="1"/>
  <c r="C71" i="37" s="1"/>
  <c r="B71" i="37" a="1"/>
  <c r="B71" i="37" s="1"/>
  <c r="T70" i="37" a="1"/>
  <c r="T70" i="37" s="1"/>
  <c r="S70" i="37" a="1"/>
  <c r="S70" i="37" s="1"/>
  <c r="R70" i="37" a="1"/>
  <c r="R70" i="37" s="1"/>
  <c r="Q70" i="37" a="1"/>
  <c r="Q70" i="37" s="1"/>
  <c r="P70" i="37" a="1"/>
  <c r="P70" i="37" s="1"/>
  <c r="M70" i="37" a="1"/>
  <c r="M70" i="37" s="1"/>
  <c r="L70" i="37" a="1"/>
  <c r="L70" i="37" s="1"/>
  <c r="K70" i="37" a="1"/>
  <c r="K70" i="37" s="1"/>
  <c r="J70" i="37" a="1"/>
  <c r="J70" i="37" s="1"/>
  <c r="I70" i="37" a="1"/>
  <c r="I70" i="37" s="1"/>
  <c r="F70" i="37" a="1"/>
  <c r="F70" i="37" s="1"/>
  <c r="E70" i="37" a="1"/>
  <c r="E70" i="37" s="1"/>
  <c r="D70" i="37" a="1"/>
  <c r="D70" i="37" s="1"/>
  <c r="C70" i="37" a="1"/>
  <c r="C70" i="37" s="1"/>
  <c r="B70" i="37" a="1"/>
  <c r="B70" i="37" s="1"/>
  <c r="T69" i="37" a="1"/>
  <c r="T69" i="37" s="1"/>
  <c r="S69" i="37" a="1"/>
  <c r="S69" i="37" s="1"/>
  <c r="R69" i="37" a="1"/>
  <c r="R69" i="37" s="1"/>
  <c r="Q69" i="37" a="1"/>
  <c r="Q69" i="37" s="1"/>
  <c r="P69" i="37" a="1"/>
  <c r="P69" i="37" s="1"/>
  <c r="M69" i="37" a="1"/>
  <c r="M69" i="37" s="1"/>
  <c r="L69" i="37" a="1"/>
  <c r="L69" i="37" s="1"/>
  <c r="K69" i="37" a="1"/>
  <c r="K69" i="37" s="1"/>
  <c r="J69" i="37" a="1"/>
  <c r="J69" i="37" s="1"/>
  <c r="I69" i="37" a="1"/>
  <c r="I69" i="37" s="1"/>
  <c r="F69" i="37" a="1"/>
  <c r="F69" i="37" s="1"/>
  <c r="E69" i="37" a="1"/>
  <c r="E69" i="37" s="1"/>
  <c r="D69" i="37" a="1"/>
  <c r="D69" i="37" s="1"/>
  <c r="C69" i="37" a="1"/>
  <c r="C69" i="37" s="1"/>
  <c r="B69" i="37" a="1"/>
  <c r="B69" i="37" s="1"/>
  <c r="T68" i="37" a="1"/>
  <c r="T68" i="37" s="1"/>
  <c r="S68" i="37" a="1"/>
  <c r="S68" i="37" s="1"/>
  <c r="R68" i="37" a="1"/>
  <c r="R68" i="37" s="1"/>
  <c r="Q68" i="37" a="1"/>
  <c r="Q68" i="37" s="1"/>
  <c r="P68" i="37" a="1"/>
  <c r="P68" i="37" s="1"/>
  <c r="M68" i="37" a="1"/>
  <c r="M68" i="37" s="1"/>
  <c r="L68" i="37" a="1"/>
  <c r="L68" i="37" s="1"/>
  <c r="K68" i="37" a="1"/>
  <c r="K68" i="37" s="1"/>
  <c r="J68" i="37" a="1"/>
  <c r="J68" i="37" s="1"/>
  <c r="I68" i="37" a="1"/>
  <c r="I68" i="37" s="1"/>
  <c r="F68" i="37" a="1"/>
  <c r="F68" i="37" s="1"/>
  <c r="E68" i="37" a="1"/>
  <c r="E68" i="37" s="1"/>
  <c r="D68" i="37" a="1"/>
  <c r="D68" i="37" s="1"/>
  <c r="C68" i="37" a="1"/>
  <c r="C68" i="37" s="1"/>
  <c r="B68" i="37" a="1"/>
  <c r="B68" i="37" s="1"/>
  <c r="T67" i="37" a="1"/>
  <c r="T67" i="37" s="1"/>
  <c r="S67" i="37" a="1"/>
  <c r="S67" i="37" s="1"/>
  <c r="R67" i="37" a="1"/>
  <c r="R67" i="37" s="1"/>
  <c r="Q67" i="37" a="1"/>
  <c r="Q67" i="37" s="1"/>
  <c r="P67" i="37" a="1"/>
  <c r="P67" i="37" s="1"/>
  <c r="M67" i="37" a="1"/>
  <c r="M67" i="37" s="1"/>
  <c r="L67" i="37" a="1"/>
  <c r="L67" i="37" s="1"/>
  <c r="K67" i="37" a="1"/>
  <c r="K67" i="37" s="1"/>
  <c r="J67" i="37" a="1"/>
  <c r="J67" i="37" s="1"/>
  <c r="I67" i="37" a="1"/>
  <c r="I67" i="37" s="1"/>
  <c r="F67" i="37" a="1"/>
  <c r="F67" i="37" s="1"/>
  <c r="E67" i="37" a="1"/>
  <c r="E67" i="37" s="1"/>
  <c r="D67" i="37" a="1"/>
  <c r="D67" i="37" s="1"/>
  <c r="C67" i="37" a="1"/>
  <c r="C67" i="37" s="1"/>
  <c r="B67" i="37" a="1"/>
  <c r="B67" i="37" s="1"/>
  <c r="T63" i="37" a="1"/>
  <c r="T63" i="37" s="1"/>
  <c r="S63" i="37" a="1"/>
  <c r="S63" i="37" s="1"/>
  <c r="R63" i="37" a="1"/>
  <c r="R63" i="37" s="1"/>
  <c r="Q63" i="37" a="1"/>
  <c r="Q63" i="37" s="1"/>
  <c r="P63" i="37" a="1"/>
  <c r="P63" i="37" s="1"/>
  <c r="M63" i="37" a="1"/>
  <c r="M63" i="37" s="1"/>
  <c r="L63" i="37" a="1"/>
  <c r="L63" i="37" s="1"/>
  <c r="K63" i="37" a="1"/>
  <c r="K63" i="37" s="1"/>
  <c r="J63" i="37" a="1"/>
  <c r="J63" i="37" s="1"/>
  <c r="I63" i="37" a="1"/>
  <c r="I63" i="37" s="1"/>
  <c r="F63" i="37" a="1"/>
  <c r="F63" i="37" s="1"/>
  <c r="E63" i="37" a="1"/>
  <c r="E63" i="37" s="1"/>
  <c r="D63" i="37" a="1"/>
  <c r="D63" i="37" s="1"/>
  <c r="C63" i="37" a="1"/>
  <c r="C63" i="37" s="1"/>
  <c r="B63" i="37" a="1"/>
  <c r="B63" i="37" s="1"/>
  <c r="T62" i="37" a="1"/>
  <c r="T62" i="37" s="1"/>
  <c r="S62" i="37" a="1"/>
  <c r="S62" i="37" s="1"/>
  <c r="R62" i="37" a="1"/>
  <c r="R62" i="37" s="1"/>
  <c r="Q62" i="37" a="1"/>
  <c r="Q62" i="37" s="1"/>
  <c r="P62" i="37" a="1"/>
  <c r="P62" i="37" s="1"/>
  <c r="M62" i="37" a="1"/>
  <c r="M62" i="37" s="1"/>
  <c r="L62" i="37" a="1"/>
  <c r="L62" i="37" s="1"/>
  <c r="K62" i="37" a="1"/>
  <c r="K62" i="37" s="1"/>
  <c r="J62" i="37" a="1"/>
  <c r="J62" i="37" s="1"/>
  <c r="I62" i="37" a="1"/>
  <c r="I62" i="37" s="1"/>
  <c r="F62" i="37" a="1"/>
  <c r="F62" i="37" s="1"/>
  <c r="E62" i="37" a="1"/>
  <c r="E62" i="37" s="1"/>
  <c r="D62" i="37" a="1"/>
  <c r="D62" i="37" s="1"/>
  <c r="C62" i="37" a="1"/>
  <c r="C62" i="37" s="1"/>
  <c r="B62" i="37" a="1"/>
  <c r="B62" i="37" s="1"/>
  <c r="T61" i="37" a="1"/>
  <c r="T61" i="37" s="1"/>
  <c r="S61" i="37" a="1"/>
  <c r="S61" i="37" s="1"/>
  <c r="R61" i="37" a="1"/>
  <c r="R61" i="37" s="1"/>
  <c r="Q61" i="37" a="1"/>
  <c r="Q61" i="37" s="1"/>
  <c r="P61" i="37" a="1"/>
  <c r="P61" i="37" s="1"/>
  <c r="M61" i="37" a="1"/>
  <c r="M61" i="37" s="1"/>
  <c r="L61" i="37" a="1"/>
  <c r="L61" i="37" s="1"/>
  <c r="K61" i="37" a="1"/>
  <c r="K61" i="37" s="1"/>
  <c r="J61" i="37" a="1"/>
  <c r="J61" i="37" s="1"/>
  <c r="I61" i="37" a="1"/>
  <c r="I61" i="37" s="1"/>
  <c r="F61" i="37" a="1"/>
  <c r="F61" i="37" s="1"/>
  <c r="E61" i="37" a="1"/>
  <c r="E61" i="37" s="1"/>
  <c r="D61" i="37" a="1"/>
  <c r="D61" i="37" s="1"/>
  <c r="C61" i="37" a="1"/>
  <c r="C61" i="37" s="1"/>
  <c r="B61" i="37" a="1"/>
  <c r="B61" i="37" s="1"/>
  <c r="T60" i="37" a="1"/>
  <c r="T60" i="37" s="1"/>
  <c r="S60" i="37" a="1"/>
  <c r="S60" i="37" s="1"/>
  <c r="R60" i="37" a="1"/>
  <c r="R60" i="37" s="1"/>
  <c r="Q60" i="37" a="1"/>
  <c r="Q60" i="37" s="1"/>
  <c r="P60" i="37" a="1"/>
  <c r="P60" i="37" s="1"/>
  <c r="M60" i="37" a="1"/>
  <c r="M60" i="37" s="1"/>
  <c r="L60" i="37" a="1"/>
  <c r="L60" i="37" s="1"/>
  <c r="K60" i="37" a="1"/>
  <c r="K60" i="37" s="1"/>
  <c r="J60" i="37" a="1"/>
  <c r="J60" i="37" s="1"/>
  <c r="I60" i="37" a="1"/>
  <c r="I60" i="37" s="1"/>
  <c r="F60" i="37" a="1"/>
  <c r="F60" i="37" s="1"/>
  <c r="E60" i="37" a="1"/>
  <c r="E60" i="37" s="1"/>
  <c r="D60" i="37" a="1"/>
  <c r="D60" i="37" s="1"/>
  <c r="C60" i="37" a="1"/>
  <c r="C60" i="37" s="1"/>
  <c r="B60" i="37" a="1"/>
  <c r="B60" i="37" s="1"/>
  <c r="T59" i="37" a="1"/>
  <c r="T59" i="37" s="1"/>
  <c r="S59" i="37" a="1"/>
  <c r="S59" i="37" s="1"/>
  <c r="R59" i="37" a="1"/>
  <c r="R59" i="37" s="1"/>
  <c r="Q59" i="37" a="1"/>
  <c r="Q59" i="37" s="1"/>
  <c r="P59" i="37" a="1"/>
  <c r="P59" i="37" s="1"/>
  <c r="M59" i="37" a="1"/>
  <c r="M59" i="37" s="1"/>
  <c r="L59" i="37" a="1"/>
  <c r="L59" i="37" s="1"/>
  <c r="K59" i="37" a="1"/>
  <c r="K59" i="37" s="1"/>
  <c r="J59" i="37" a="1"/>
  <c r="J59" i="37" s="1"/>
  <c r="I59" i="37" a="1"/>
  <c r="I59" i="37" s="1"/>
  <c r="F59" i="37" a="1"/>
  <c r="F59" i="37" s="1"/>
  <c r="E59" i="37" a="1"/>
  <c r="E59" i="37" s="1"/>
  <c r="D59" i="37" a="1"/>
  <c r="D59" i="37" s="1"/>
  <c r="C59" i="37" a="1"/>
  <c r="C59" i="37" s="1"/>
  <c r="B59" i="37" a="1"/>
  <c r="B59" i="37" s="1"/>
  <c r="T55" i="37" a="1"/>
  <c r="T55" i="37" s="1"/>
  <c r="S55" i="37" a="1"/>
  <c r="S55" i="37" s="1"/>
  <c r="R55" i="37" a="1"/>
  <c r="R55" i="37" s="1"/>
  <c r="Q55" i="37" a="1"/>
  <c r="Q55" i="37" s="1"/>
  <c r="P55" i="37" a="1"/>
  <c r="P55" i="37" s="1"/>
  <c r="M55" i="37" a="1"/>
  <c r="M55" i="37" s="1"/>
  <c r="L55" i="37" a="1"/>
  <c r="L55" i="37" s="1"/>
  <c r="K55" i="37" a="1"/>
  <c r="K55" i="37" s="1"/>
  <c r="J55" i="37" a="1"/>
  <c r="J55" i="37" s="1"/>
  <c r="I55" i="37" a="1"/>
  <c r="I55" i="37" s="1"/>
  <c r="F55" i="37" a="1"/>
  <c r="F55" i="37" s="1"/>
  <c r="E55" i="37" a="1"/>
  <c r="E55" i="37" s="1"/>
  <c r="D55" i="37" a="1"/>
  <c r="D55" i="37" s="1"/>
  <c r="C55" i="37" a="1"/>
  <c r="C55" i="37" s="1"/>
  <c r="B55" i="37" a="1"/>
  <c r="B55" i="37" s="1"/>
  <c r="T54" i="37" a="1"/>
  <c r="T54" i="37" s="1"/>
  <c r="S54" i="37" a="1"/>
  <c r="S54" i="37" s="1"/>
  <c r="R54" i="37" a="1"/>
  <c r="R54" i="37" s="1"/>
  <c r="Q54" i="37" a="1"/>
  <c r="Q54" i="37" s="1"/>
  <c r="P54" i="37" a="1"/>
  <c r="P54" i="37" s="1"/>
  <c r="M54" i="37" a="1"/>
  <c r="M54" i="37" s="1"/>
  <c r="L54" i="37" a="1"/>
  <c r="L54" i="37" s="1"/>
  <c r="K54" i="37" a="1"/>
  <c r="K54" i="37" s="1"/>
  <c r="J54" i="37" a="1"/>
  <c r="J54" i="37" s="1"/>
  <c r="I54" i="37" a="1"/>
  <c r="I54" i="37" s="1"/>
  <c r="F54" i="37" a="1"/>
  <c r="F54" i="37" s="1"/>
  <c r="E54" i="37" a="1"/>
  <c r="E54" i="37" s="1"/>
  <c r="D54" i="37" a="1"/>
  <c r="D54" i="37" s="1"/>
  <c r="C54" i="37" a="1"/>
  <c r="C54" i="37" s="1"/>
  <c r="B54" i="37" a="1"/>
  <c r="B54" i="37" s="1"/>
  <c r="T53" i="37" a="1"/>
  <c r="T53" i="37" s="1"/>
  <c r="S53" i="37" a="1"/>
  <c r="S53" i="37" s="1"/>
  <c r="R53" i="37" a="1"/>
  <c r="R53" i="37" s="1"/>
  <c r="Q53" i="37" a="1"/>
  <c r="Q53" i="37" s="1"/>
  <c r="P53" i="37" a="1"/>
  <c r="P53" i="37" s="1"/>
  <c r="M53" i="37" a="1"/>
  <c r="M53" i="37" s="1"/>
  <c r="L53" i="37" a="1"/>
  <c r="L53" i="37" s="1"/>
  <c r="K53" i="37" a="1"/>
  <c r="K53" i="37" s="1"/>
  <c r="J53" i="37" a="1"/>
  <c r="J53" i="37" s="1"/>
  <c r="I53" i="37" a="1"/>
  <c r="I53" i="37" s="1"/>
  <c r="F53" i="37" a="1"/>
  <c r="F53" i="37" s="1"/>
  <c r="E53" i="37" a="1"/>
  <c r="E53" i="37" s="1"/>
  <c r="D53" i="37" a="1"/>
  <c r="D53" i="37" s="1"/>
  <c r="C53" i="37" a="1"/>
  <c r="C53" i="37" s="1"/>
  <c r="B53" i="37" a="1"/>
  <c r="B53" i="37" s="1"/>
  <c r="T52" i="37" a="1"/>
  <c r="T52" i="37" s="1"/>
  <c r="S52" i="37" a="1"/>
  <c r="S52" i="37" s="1"/>
  <c r="R52" i="37" a="1"/>
  <c r="R52" i="37" s="1"/>
  <c r="Q52" i="37" a="1"/>
  <c r="Q52" i="37" s="1"/>
  <c r="P52" i="37" a="1"/>
  <c r="P52" i="37" s="1"/>
  <c r="M52" i="37" a="1"/>
  <c r="M52" i="37" s="1"/>
  <c r="L52" i="37" a="1"/>
  <c r="L52" i="37" s="1"/>
  <c r="K52" i="37" a="1"/>
  <c r="K52" i="37" s="1"/>
  <c r="J52" i="37" a="1"/>
  <c r="J52" i="37" s="1"/>
  <c r="I52" i="37" a="1"/>
  <c r="I52" i="37" s="1"/>
  <c r="F52" i="37" a="1"/>
  <c r="F52" i="37" s="1"/>
  <c r="E52" i="37" a="1"/>
  <c r="E52" i="37" s="1"/>
  <c r="D52" i="37" a="1"/>
  <c r="D52" i="37" s="1"/>
  <c r="C52" i="37" a="1"/>
  <c r="C52" i="37" s="1"/>
  <c r="B52" i="37" a="1"/>
  <c r="B52" i="37" s="1"/>
  <c r="T51" i="37" a="1"/>
  <c r="T51" i="37" s="1"/>
  <c r="S51" i="37" a="1"/>
  <c r="S51" i="37" s="1"/>
  <c r="R51" i="37" a="1"/>
  <c r="R51" i="37" s="1"/>
  <c r="Q51" i="37" a="1"/>
  <c r="Q51" i="37" s="1"/>
  <c r="P51" i="37" a="1"/>
  <c r="P51" i="37" s="1"/>
  <c r="M51" i="37" a="1"/>
  <c r="M51" i="37" s="1"/>
  <c r="L51" i="37" a="1"/>
  <c r="L51" i="37" s="1"/>
  <c r="K51" i="37" a="1"/>
  <c r="K51" i="37" s="1"/>
  <c r="J51" i="37" a="1"/>
  <c r="J51" i="37" s="1"/>
  <c r="I51" i="37" a="1"/>
  <c r="I51" i="37" s="1"/>
  <c r="F51" i="37" a="1"/>
  <c r="F51" i="37" s="1"/>
  <c r="E51" i="37" a="1"/>
  <c r="E51" i="37" s="1"/>
  <c r="D51" i="37" a="1"/>
  <c r="D51" i="37" s="1"/>
  <c r="C51" i="37" a="1"/>
  <c r="C51" i="37" s="1"/>
  <c r="B51" i="37" a="1"/>
  <c r="B51" i="37" s="1"/>
  <c r="T47" i="37" a="1"/>
  <c r="T47" i="37" s="1"/>
  <c r="S47" i="37" a="1"/>
  <c r="S47" i="37" s="1"/>
  <c r="R47" i="37" a="1"/>
  <c r="R47" i="37" s="1"/>
  <c r="Q47" i="37" a="1"/>
  <c r="Q47" i="37" s="1"/>
  <c r="P47" i="37" a="1"/>
  <c r="P47" i="37" s="1"/>
  <c r="M47" i="37" a="1"/>
  <c r="M47" i="37" s="1"/>
  <c r="L47" i="37" a="1"/>
  <c r="L47" i="37" s="1"/>
  <c r="K47" i="37" a="1"/>
  <c r="K47" i="37" s="1"/>
  <c r="J47" i="37" a="1"/>
  <c r="J47" i="37" s="1"/>
  <c r="I47" i="37" a="1"/>
  <c r="I47" i="37" s="1"/>
  <c r="F47" i="37" a="1"/>
  <c r="F47" i="37" s="1"/>
  <c r="E47" i="37" a="1"/>
  <c r="E47" i="37" s="1"/>
  <c r="D47" i="37" a="1"/>
  <c r="D47" i="37" s="1"/>
  <c r="C47" i="37" a="1"/>
  <c r="C47" i="37" s="1"/>
  <c r="B47" i="37" a="1"/>
  <c r="B47" i="37" s="1"/>
  <c r="T46" i="37" a="1"/>
  <c r="T46" i="37" s="1"/>
  <c r="S46" i="37" a="1"/>
  <c r="S46" i="37" s="1"/>
  <c r="R46" i="37" a="1"/>
  <c r="R46" i="37" s="1"/>
  <c r="Q46" i="37" a="1"/>
  <c r="Q46" i="37" s="1"/>
  <c r="P46" i="37" a="1"/>
  <c r="P46" i="37" s="1"/>
  <c r="M46" i="37" a="1"/>
  <c r="M46" i="37" s="1"/>
  <c r="L46" i="37" a="1"/>
  <c r="L46" i="37" s="1"/>
  <c r="K46" i="37" a="1"/>
  <c r="K46" i="37" s="1"/>
  <c r="J46" i="37" a="1"/>
  <c r="J46" i="37" s="1"/>
  <c r="I46" i="37" a="1"/>
  <c r="I46" i="37" s="1"/>
  <c r="F46" i="37" a="1"/>
  <c r="F46" i="37" s="1"/>
  <c r="E46" i="37" a="1"/>
  <c r="E46" i="37" s="1"/>
  <c r="D46" i="37" a="1"/>
  <c r="D46" i="37" s="1"/>
  <c r="C46" i="37" a="1"/>
  <c r="C46" i="37" s="1"/>
  <c r="B46" i="37" a="1"/>
  <c r="B46" i="37" s="1"/>
  <c r="T45" i="37" a="1"/>
  <c r="T45" i="37" s="1"/>
  <c r="S45" i="37" a="1"/>
  <c r="S45" i="37" s="1"/>
  <c r="R45" i="37" a="1"/>
  <c r="R45" i="37" s="1"/>
  <c r="Q45" i="37" a="1"/>
  <c r="Q45" i="37" s="1"/>
  <c r="P45" i="37" a="1"/>
  <c r="P45" i="37" s="1"/>
  <c r="M45" i="37" a="1"/>
  <c r="M45" i="37" s="1"/>
  <c r="L45" i="37" a="1"/>
  <c r="L45" i="37" s="1"/>
  <c r="K45" i="37" a="1"/>
  <c r="K45" i="37" s="1"/>
  <c r="J45" i="37" a="1"/>
  <c r="J45" i="37" s="1"/>
  <c r="I45" i="37" a="1"/>
  <c r="I45" i="37" s="1"/>
  <c r="F45" i="37" a="1"/>
  <c r="F45" i="37" s="1"/>
  <c r="E45" i="37" a="1"/>
  <c r="E45" i="37" s="1"/>
  <c r="D45" i="37" a="1"/>
  <c r="D45" i="37" s="1"/>
  <c r="C45" i="37" a="1"/>
  <c r="C45" i="37" s="1"/>
  <c r="B45" i="37" a="1"/>
  <c r="B45" i="37" s="1"/>
  <c r="T44" i="37" a="1"/>
  <c r="T44" i="37" s="1"/>
  <c r="S44" i="37" a="1"/>
  <c r="S44" i="37" s="1"/>
  <c r="R44" i="37" a="1"/>
  <c r="R44" i="37" s="1"/>
  <c r="Q44" i="37" a="1"/>
  <c r="Q44" i="37" s="1"/>
  <c r="P44" i="37" a="1"/>
  <c r="P44" i="37" s="1"/>
  <c r="M44" i="37" a="1"/>
  <c r="M44" i="37" s="1"/>
  <c r="L44" i="37" a="1"/>
  <c r="L44" i="37" s="1"/>
  <c r="K44" i="37" a="1"/>
  <c r="K44" i="37" s="1"/>
  <c r="J44" i="37" a="1"/>
  <c r="J44" i="37" s="1"/>
  <c r="I44" i="37" a="1"/>
  <c r="I44" i="37" s="1"/>
  <c r="F44" i="37" a="1"/>
  <c r="F44" i="37" s="1"/>
  <c r="E44" i="37" a="1"/>
  <c r="E44" i="37" s="1"/>
  <c r="D44" i="37" a="1"/>
  <c r="D44" i="37" s="1"/>
  <c r="C44" i="37" a="1"/>
  <c r="C44" i="37" s="1"/>
  <c r="B44" i="37" a="1"/>
  <c r="B44" i="37" s="1"/>
  <c r="T43" i="37" a="1"/>
  <c r="T43" i="37" s="1"/>
  <c r="S43" i="37" a="1"/>
  <c r="S43" i="37" s="1"/>
  <c r="R43" i="37" a="1"/>
  <c r="R43" i="37" s="1"/>
  <c r="Q43" i="37" a="1"/>
  <c r="Q43" i="37" s="1"/>
  <c r="P43" i="37" a="1"/>
  <c r="P43" i="37" s="1"/>
  <c r="M43" i="37" a="1"/>
  <c r="M43" i="37" s="1"/>
  <c r="L43" i="37" a="1"/>
  <c r="L43" i="37" s="1"/>
  <c r="K43" i="37" a="1"/>
  <c r="K43" i="37" s="1"/>
  <c r="J43" i="37" a="1"/>
  <c r="J43" i="37" s="1"/>
  <c r="I43" i="37" a="1"/>
  <c r="I43" i="37" s="1"/>
  <c r="F43" i="37" a="1"/>
  <c r="F43" i="37" s="1"/>
  <c r="E43" i="37" a="1"/>
  <c r="E43" i="37" s="1"/>
  <c r="D43" i="37" a="1"/>
  <c r="D43" i="37" s="1"/>
  <c r="C43" i="37" a="1"/>
  <c r="C43" i="37" s="1"/>
  <c r="B43" i="37" a="1"/>
  <c r="B43" i="37" s="1"/>
  <c r="T39" i="37" a="1"/>
  <c r="T39" i="37" s="1"/>
  <c r="S39" i="37" a="1"/>
  <c r="S39" i="37" s="1"/>
  <c r="R39" i="37" a="1"/>
  <c r="R39" i="37" s="1"/>
  <c r="Q39" i="37" a="1"/>
  <c r="Q39" i="37" s="1"/>
  <c r="P39" i="37" a="1"/>
  <c r="P39" i="37" s="1"/>
  <c r="M39" i="37" a="1"/>
  <c r="M39" i="37" s="1"/>
  <c r="L39" i="37" a="1"/>
  <c r="L39" i="37" s="1"/>
  <c r="K39" i="37" a="1"/>
  <c r="K39" i="37" s="1"/>
  <c r="J39" i="37" a="1"/>
  <c r="J39" i="37" s="1"/>
  <c r="I39" i="37" a="1"/>
  <c r="I39" i="37" s="1"/>
  <c r="F39" i="37" a="1"/>
  <c r="F39" i="37" s="1"/>
  <c r="E39" i="37" a="1"/>
  <c r="E39" i="37" s="1"/>
  <c r="D39" i="37" a="1"/>
  <c r="D39" i="37" s="1"/>
  <c r="C39" i="37" a="1"/>
  <c r="C39" i="37" s="1"/>
  <c r="B39" i="37" a="1"/>
  <c r="B39" i="37" s="1"/>
  <c r="T38" i="37" a="1"/>
  <c r="T38" i="37" s="1"/>
  <c r="S38" i="37" a="1"/>
  <c r="S38" i="37" s="1"/>
  <c r="R38" i="37" a="1"/>
  <c r="R38" i="37" s="1"/>
  <c r="Q38" i="37" a="1"/>
  <c r="Q38" i="37" s="1"/>
  <c r="P38" i="37" a="1"/>
  <c r="P38" i="37" s="1"/>
  <c r="M38" i="37" a="1"/>
  <c r="M38" i="37" s="1"/>
  <c r="L38" i="37" a="1"/>
  <c r="L38" i="37" s="1"/>
  <c r="K38" i="37" a="1"/>
  <c r="K38" i="37" s="1"/>
  <c r="J38" i="37" a="1"/>
  <c r="J38" i="37" s="1"/>
  <c r="I38" i="37" a="1"/>
  <c r="I38" i="37" s="1"/>
  <c r="F38" i="37" a="1"/>
  <c r="F38" i="37" s="1"/>
  <c r="E38" i="37" a="1"/>
  <c r="E38" i="37" s="1"/>
  <c r="D38" i="37" a="1"/>
  <c r="D38" i="37" s="1"/>
  <c r="C38" i="37" a="1"/>
  <c r="C38" i="37" s="1"/>
  <c r="B38" i="37" a="1"/>
  <c r="B38" i="37" s="1"/>
  <c r="T37" i="37" a="1"/>
  <c r="T37" i="37" s="1"/>
  <c r="S37" i="37" a="1"/>
  <c r="S37" i="37" s="1"/>
  <c r="R37" i="37" a="1"/>
  <c r="R37" i="37" s="1"/>
  <c r="Q37" i="37" a="1"/>
  <c r="Q37" i="37" s="1"/>
  <c r="P37" i="37" a="1"/>
  <c r="P37" i="37" s="1"/>
  <c r="M37" i="37" a="1"/>
  <c r="M37" i="37" s="1"/>
  <c r="L37" i="37" a="1"/>
  <c r="L37" i="37" s="1"/>
  <c r="K37" i="37" a="1"/>
  <c r="K37" i="37" s="1"/>
  <c r="J37" i="37" a="1"/>
  <c r="J37" i="37" s="1"/>
  <c r="I37" i="37" a="1"/>
  <c r="I37" i="37" s="1"/>
  <c r="F37" i="37" a="1"/>
  <c r="F37" i="37" s="1"/>
  <c r="E37" i="37" a="1"/>
  <c r="E37" i="37" s="1"/>
  <c r="D37" i="37" a="1"/>
  <c r="D37" i="37" s="1"/>
  <c r="C37" i="37" a="1"/>
  <c r="C37" i="37" s="1"/>
  <c r="B37" i="37" a="1"/>
  <c r="B37" i="37" s="1"/>
  <c r="T36" i="37" a="1"/>
  <c r="T36" i="37" s="1"/>
  <c r="S36" i="37" a="1"/>
  <c r="S36" i="37" s="1"/>
  <c r="R36" i="37" a="1"/>
  <c r="R36" i="37" s="1"/>
  <c r="Q36" i="37" a="1"/>
  <c r="Q36" i="37" s="1"/>
  <c r="P36" i="37" a="1"/>
  <c r="P36" i="37" s="1"/>
  <c r="M36" i="37" a="1"/>
  <c r="M36" i="37" s="1"/>
  <c r="L36" i="37" a="1"/>
  <c r="L36" i="37" s="1"/>
  <c r="K36" i="37" a="1"/>
  <c r="K36" i="37" s="1"/>
  <c r="J36" i="37" a="1"/>
  <c r="J36" i="37" s="1"/>
  <c r="I36" i="37" a="1"/>
  <c r="I36" i="37" s="1"/>
  <c r="F36" i="37" a="1"/>
  <c r="F36" i="37" s="1"/>
  <c r="E36" i="37" a="1"/>
  <c r="E36" i="37" s="1"/>
  <c r="D36" i="37" a="1"/>
  <c r="D36" i="37" s="1"/>
  <c r="C36" i="37" a="1"/>
  <c r="C36" i="37" s="1"/>
  <c r="B36" i="37" a="1"/>
  <c r="B36" i="37" s="1"/>
  <c r="T35" i="37" a="1"/>
  <c r="T35" i="37" s="1"/>
  <c r="S35" i="37" a="1"/>
  <c r="S35" i="37" s="1"/>
  <c r="R35" i="37" a="1"/>
  <c r="R35" i="37" s="1"/>
  <c r="Q35" i="37" a="1"/>
  <c r="Q35" i="37" s="1"/>
  <c r="P35" i="37" a="1"/>
  <c r="P35" i="37" s="1"/>
  <c r="M35" i="37" a="1"/>
  <c r="M35" i="37" s="1"/>
  <c r="L35" i="37" a="1"/>
  <c r="L35" i="37" s="1"/>
  <c r="K35" i="37" a="1"/>
  <c r="K35" i="37" s="1"/>
  <c r="J35" i="37" a="1"/>
  <c r="J35" i="37" s="1"/>
  <c r="I35" i="37" a="1"/>
  <c r="I35" i="37" s="1"/>
  <c r="F35" i="37" a="1"/>
  <c r="F35" i="37" s="1"/>
  <c r="E35" i="37" a="1"/>
  <c r="E35" i="37" s="1"/>
  <c r="D35" i="37" a="1"/>
  <c r="D35" i="37" s="1"/>
  <c r="C35" i="37" a="1"/>
  <c r="C35" i="37" s="1"/>
  <c r="B35" i="37" a="1"/>
  <c r="B35" i="37" s="1"/>
  <c r="T31" i="37" a="1"/>
  <c r="T31" i="37" s="1"/>
  <c r="S31" i="37" a="1"/>
  <c r="S31" i="37" s="1"/>
  <c r="R31" i="37" a="1"/>
  <c r="R31" i="37" s="1"/>
  <c r="Q31" i="37" a="1"/>
  <c r="Q31" i="37" s="1"/>
  <c r="P31" i="37" a="1"/>
  <c r="P31" i="37" s="1"/>
  <c r="M31" i="37" a="1"/>
  <c r="M31" i="37" s="1"/>
  <c r="L31" i="37" a="1"/>
  <c r="L31" i="37" s="1"/>
  <c r="K31" i="37" a="1"/>
  <c r="K31" i="37" s="1"/>
  <c r="J31" i="37" a="1"/>
  <c r="J31" i="37" s="1"/>
  <c r="I31" i="37" a="1"/>
  <c r="I31" i="37" s="1"/>
  <c r="F31" i="37" a="1"/>
  <c r="F31" i="37" s="1"/>
  <c r="E31" i="37" a="1"/>
  <c r="E31" i="37" s="1"/>
  <c r="D31" i="37" a="1"/>
  <c r="D31" i="37" s="1"/>
  <c r="C31" i="37" a="1"/>
  <c r="C31" i="37" s="1"/>
  <c r="B31" i="37" a="1"/>
  <c r="B31" i="37" s="1"/>
  <c r="T30" i="37" a="1"/>
  <c r="T30" i="37" s="1"/>
  <c r="S30" i="37" a="1"/>
  <c r="S30" i="37" s="1"/>
  <c r="R30" i="37" a="1"/>
  <c r="R30" i="37" s="1"/>
  <c r="Q30" i="37" a="1"/>
  <c r="Q30" i="37" s="1"/>
  <c r="P30" i="37" a="1"/>
  <c r="P30" i="37" s="1"/>
  <c r="M30" i="37" a="1"/>
  <c r="M30" i="37" s="1"/>
  <c r="L30" i="37" a="1"/>
  <c r="L30" i="37" s="1"/>
  <c r="K30" i="37" a="1"/>
  <c r="K30" i="37" s="1"/>
  <c r="J30" i="37" a="1"/>
  <c r="J30" i="37" s="1"/>
  <c r="I30" i="37" a="1"/>
  <c r="I30" i="37" s="1"/>
  <c r="F30" i="37" a="1"/>
  <c r="F30" i="37" s="1"/>
  <c r="E30" i="37" a="1"/>
  <c r="E30" i="37" s="1"/>
  <c r="D30" i="37" a="1"/>
  <c r="D30" i="37" s="1"/>
  <c r="C30" i="37" a="1"/>
  <c r="C30" i="37" s="1"/>
  <c r="B30" i="37" a="1"/>
  <c r="B30" i="37" s="1"/>
  <c r="T29" i="37" a="1"/>
  <c r="T29" i="37" s="1"/>
  <c r="S29" i="37" a="1"/>
  <c r="S29" i="37" s="1"/>
  <c r="R29" i="37" a="1"/>
  <c r="R29" i="37" s="1"/>
  <c r="Q29" i="37" a="1"/>
  <c r="Q29" i="37" s="1"/>
  <c r="P29" i="37" a="1"/>
  <c r="P29" i="37" s="1"/>
  <c r="M29" i="37" a="1"/>
  <c r="M29" i="37" s="1"/>
  <c r="L29" i="37" a="1"/>
  <c r="L29" i="37" s="1"/>
  <c r="K29" i="37" a="1"/>
  <c r="K29" i="37" s="1"/>
  <c r="J29" i="37" a="1"/>
  <c r="J29" i="37" s="1"/>
  <c r="I29" i="37" a="1"/>
  <c r="I29" i="37" s="1"/>
  <c r="F29" i="37" a="1"/>
  <c r="F29" i="37" s="1"/>
  <c r="E29" i="37" a="1"/>
  <c r="E29" i="37" s="1"/>
  <c r="D29" i="37" a="1"/>
  <c r="D29" i="37" s="1"/>
  <c r="C29" i="37" a="1"/>
  <c r="C29" i="37" s="1"/>
  <c r="B29" i="37" a="1"/>
  <c r="B29" i="37" s="1"/>
  <c r="T28" i="37" a="1"/>
  <c r="T28" i="37" s="1"/>
  <c r="S28" i="37" a="1"/>
  <c r="S28" i="37" s="1"/>
  <c r="R28" i="37" a="1"/>
  <c r="R28" i="37" s="1"/>
  <c r="Q28" i="37" a="1"/>
  <c r="Q28" i="37" s="1"/>
  <c r="P28" i="37" a="1"/>
  <c r="P28" i="37" s="1"/>
  <c r="M28" i="37" a="1"/>
  <c r="M28" i="37" s="1"/>
  <c r="L28" i="37" a="1"/>
  <c r="L28" i="37" s="1"/>
  <c r="K28" i="37" a="1"/>
  <c r="K28" i="37" s="1"/>
  <c r="J28" i="37" a="1"/>
  <c r="J28" i="37" s="1"/>
  <c r="I28" i="37" a="1"/>
  <c r="I28" i="37" s="1"/>
  <c r="F28" i="37" a="1"/>
  <c r="F28" i="37" s="1"/>
  <c r="E28" i="37" a="1"/>
  <c r="E28" i="37" s="1"/>
  <c r="D28" i="37" a="1"/>
  <c r="D28" i="37" s="1"/>
  <c r="C28" i="37" a="1"/>
  <c r="C28" i="37" s="1"/>
  <c r="B28" i="37" a="1"/>
  <c r="B28" i="37" s="1"/>
  <c r="T27" i="37" a="1"/>
  <c r="T27" i="37" s="1"/>
  <c r="S27" i="37" a="1"/>
  <c r="S27" i="37" s="1"/>
  <c r="R27" i="37" a="1"/>
  <c r="R27" i="37" s="1"/>
  <c r="Q27" i="37" a="1"/>
  <c r="Q27" i="37" s="1"/>
  <c r="P27" i="37" a="1"/>
  <c r="P27" i="37" s="1"/>
  <c r="M27" i="37" a="1"/>
  <c r="M27" i="37" s="1"/>
  <c r="L27" i="37" a="1"/>
  <c r="L27" i="37" s="1"/>
  <c r="K27" i="37" a="1"/>
  <c r="K27" i="37" s="1"/>
  <c r="J27" i="37" a="1"/>
  <c r="J27" i="37" s="1"/>
  <c r="I27" i="37" a="1"/>
  <c r="I27" i="37" s="1"/>
  <c r="F27" i="37" a="1"/>
  <c r="F27" i="37" s="1"/>
  <c r="E27" i="37" a="1"/>
  <c r="E27" i="37" s="1"/>
  <c r="D27" i="37" a="1"/>
  <c r="D27" i="37" s="1"/>
  <c r="C27" i="37" a="1"/>
  <c r="C27" i="37" s="1"/>
  <c r="B27" i="37" a="1"/>
  <c r="B27" i="37" s="1"/>
  <c r="T23" i="37" a="1"/>
  <c r="T23" i="37" s="1"/>
  <c r="S23" i="37" a="1"/>
  <c r="S23" i="37" s="1"/>
  <c r="R23" i="37" a="1"/>
  <c r="R23" i="37" s="1"/>
  <c r="Q23" i="37" a="1"/>
  <c r="Q23" i="37" s="1"/>
  <c r="P23" i="37" a="1"/>
  <c r="P23" i="37" s="1"/>
  <c r="M23" i="37" a="1"/>
  <c r="M23" i="37" s="1"/>
  <c r="L23" i="37" a="1"/>
  <c r="L23" i="37" s="1"/>
  <c r="K23" i="37" a="1"/>
  <c r="K23" i="37" s="1"/>
  <c r="J23" i="37" a="1"/>
  <c r="J23" i="37" s="1"/>
  <c r="I23" i="37" a="1"/>
  <c r="I23" i="37" s="1"/>
  <c r="F23" i="37" a="1"/>
  <c r="F23" i="37" s="1"/>
  <c r="E23" i="37" a="1"/>
  <c r="E23" i="37" s="1"/>
  <c r="D23" i="37" a="1"/>
  <c r="D23" i="37" s="1"/>
  <c r="C23" i="37" a="1"/>
  <c r="C23" i="37" s="1"/>
  <c r="B23" i="37" a="1"/>
  <c r="B23" i="37" s="1"/>
  <c r="T22" i="37" a="1"/>
  <c r="T22" i="37" s="1"/>
  <c r="S22" i="37" a="1"/>
  <c r="S22" i="37" s="1"/>
  <c r="R22" i="37" a="1"/>
  <c r="R22" i="37" s="1"/>
  <c r="Q22" i="37" a="1"/>
  <c r="Q22" i="37" s="1"/>
  <c r="P22" i="37" a="1"/>
  <c r="P22" i="37" s="1"/>
  <c r="M22" i="37" a="1"/>
  <c r="M22" i="37" s="1"/>
  <c r="L22" i="37" a="1"/>
  <c r="L22" i="37" s="1"/>
  <c r="K22" i="37" a="1"/>
  <c r="K22" i="37" s="1"/>
  <c r="J22" i="37" a="1"/>
  <c r="J22" i="37" s="1"/>
  <c r="I22" i="37" a="1"/>
  <c r="I22" i="37" s="1"/>
  <c r="F22" i="37" a="1"/>
  <c r="F22" i="37" s="1"/>
  <c r="E22" i="37" a="1"/>
  <c r="E22" i="37" s="1"/>
  <c r="D22" i="37" a="1"/>
  <c r="D22" i="37" s="1"/>
  <c r="C22" i="37" a="1"/>
  <c r="C22" i="37" s="1"/>
  <c r="B22" i="37" a="1"/>
  <c r="B22" i="37" s="1"/>
  <c r="T21" i="37" a="1"/>
  <c r="T21" i="37" s="1"/>
  <c r="S21" i="37" a="1"/>
  <c r="S21" i="37" s="1"/>
  <c r="R21" i="37" a="1"/>
  <c r="R21" i="37" s="1"/>
  <c r="Q21" i="37" a="1"/>
  <c r="Q21" i="37" s="1"/>
  <c r="P21" i="37" a="1"/>
  <c r="P21" i="37" s="1"/>
  <c r="M21" i="37" a="1"/>
  <c r="M21" i="37" s="1"/>
  <c r="L21" i="37" a="1"/>
  <c r="L21" i="37" s="1"/>
  <c r="K21" i="37" a="1"/>
  <c r="K21" i="37" s="1"/>
  <c r="J21" i="37" a="1"/>
  <c r="J21" i="37" s="1"/>
  <c r="I21" i="37" a="1"/>
  <c r="I21" i="37" s="1"/>
  <c r="F21" i="37" a="1"/>
  <c r="F21" i="37" s="1"/>
  <c r="E21" i="37" a="1"/>
  <c r="E21" i="37" s="1"/>
  <c r="D21" i="37" a="1"/>
  <c r="D21" i="37" s="1"/>
  <c r="C21" i="37" a="1"/>
  <c r="C21" i="37" s="1"/>
  <c r="B21" i="37" a="1"/>
  <c r="B21" i="37" s="1"/>
  <c r="T20" i="37" a="1"/>
  <c r="T20" i="37" s="1"/>
  <c r="S20" i="37" a="1"/>
  <c r="S20" i="37" s="1"/>
  <c r="R20" i="37" a="1"/>
  <c r="R20" i="37" s="1"/>
  <c r="Q20" i="37" a="1"/>
  <c r="Q20" i="37" s="1"/>
  <c r="P20" i="37" a="1"/>
  <c r="P20" i="37" s="1"/>
  <c r="M20" i="37" a="1"/>
  <c r="M20" i="37" s="1"/>
  <c r="L20" i="37" a="1"/>
  <c r="L20" i="37" s="1"/>
  <c r="K20" i="37" a="1"/>
  <c r="K20" i="37" s="1"/>
  <c r="J20" i="37" a="1"/>
  <c r="J20" i="37" s="1"/>
  <c r="I20" i="37" a="1"/>
  <c r="I20" i="37" s="1"/>
  <c r="F20" i="37" a="1"/>
  <c r="F20" i="37" s="1"/>
  <c r="E20" i="37" a="1"/>
  <c r="E20" i="37" s="1"/>
  <c r="D20" i="37" a="1"/>
  <c r="D20" i="37" s="1"/>
  <c r="C20" i="37" a="1"/>
  <c r="C20" i="37" s="1"/>
  <c r="B20" i="37" a="1"/>
  <c r="B20" i="37" s="1"/>
  <c r="T19" i="37" a="1"/>
  <c r="T19" i="37" s="1"/>
  <c r="S19" i="37" a="1"/>
  <c r="S19" i="37" s="1"/>
  <c r="R19" i="37" a="1"/>
  <c r="R19" i="37" s="1"/>
  <c r="Q19" i="37" a="1"/>
  <c r="Q19" i="37" s="1"/>
  <c r="P19" i="37" a="1"/>
  <c r="P19" i="37" s="1"/>
  <c r="M19" i="37" a="1"/>
  <c r="M19" i="37" s="1"/>
  <c r="L19" i="37" a="1"/>
  <c r="L19" i="37" s="1"/>
  <c r="K19" i="37" a="1"/>
  <c r="K19" i="37" s="1"/>
  <c r="J19" i="37" a="1"/>
  <c r="J19" i="37" s="1"/>
  <c r="I19" i="37" a="1"/>
  <c r="I19" i="37" s="1"/>
  <c r="F19" i="37" a="1"/>
  <c r="F19" i="37" s="1"/>
  <c r="E19" i="37" a="1"/>
  <c r="E19" i="37" s="1"/>
  <c r="D19" i="37" a="1"/>
  <c r="D19" i="37" s="1"/>
  <c r="C19" i="37" a="1"/>
  <c r="C19" i="37" s="1"/>
  <c r="B19" i="37" a="1"/>
  <c r="B19" i="37" s="1"/>
  <c r="T15" i="37" a="1"/>
  <c r="T15" i="37" s="1"/>
  <c r="S15" i="37" a="1"/>
  <c r="S15" i="37" s="1"/>
  <c r="R15" i="37" a="1"/>
  <c r="R15" i="37" s="1"/>
  <c r="Q15" i="37" a="1"/>
  <c r="Q15" i="37" s="1"/>
  <c r="P15" i="37" a="1"/>
  <c r="P15" i="37" s="1"/>
  <c r="M15" i="37" a="1"/>
  <c r="M15" i="37" s="1"/>
  <c r="L15" i="37" a="1"/>
  <c r="L15" i="37" s="1"/>
  <c r="K15" i="37" a="1"/>
  <c r="K15" i="37" s="1"/>
  <c r="J15" i="37" a="1"/>
  <c r="J15" i="37" s="1"/>
  <c r="I15" i="37" a="1"/>
  <c r="I15" i="37" s="1"/>
  <c r="F15" i="37" a="1"/>
  <c r="F15" i="37" s="1"/>
  <c r="E15" i="37" a="1"/>
  <c r="E15" i="37" s="1"/>
  <c r="D15" i="37" a="1"/>
  <c r="D15" i="37" s="1"/>
  <c r="C15" i="37" a="1"/>
  <c r="C15" i="37" s="1"/>
  <c r="B15" i="37" a="1"/>
  <c r="B15" i="37" s="1"/>
  <c r="T14" i="37" a="1"/>
  <c r="T14" i="37" s="1"/>
  <c r="S14" i="37" a="1"/>
  <c r="S14" i="37" s="1"/>
  <c r="R14" i="37" a="1"/>
  <c r="R14" i="37" s="1"/>
  <c r="Q14" i="37" a="1"/>
  <c r="Q14" i="37" s="1"/>
  <c r="P14" i="37" a="1"/>
  <c r="P14" i="37" s="1"/>
  <c r="M14" i="37" a="1"/>
  <c r="M14" i="37" s="1"/>
  <c r="L14" i="37" a="1"/>
  <c r="L14" i="37" s="1"/>
  <c r="K14" i="37" a="1"/>
  <c r="K14" i="37" s="1"/>
  <c r="J14" i="37" a="1"/>
  <c r="J14" i="37" s="1"/>
  <c r="I14" i="37" a="1"/>
  <c r="I14" i="37" s="1"/>
  <c r="F14" i="37" a="1"/>
  <c r="F14" i="37" s="1"/>
  <c r="E14" i="37" a="1"/>
  <c r="E14" i="37" s="1"/>
  <c r="D14" i="37" a="1"/>
  <c r="D14" i="37" s="1"/>
  <c r="C14" i="37" a="1"/>
  <c r="C14" i="37" s="1"/>
  <c r="B14" i="37" a="1"/>
  <c r="B14" i="37" s="1"/>
  <c r="T13" i="37" a="1"/>
  <c r="T13" i="37" s="1"/>
  <c r="S13" i="37" a="1"/>
  <c r="S13" i="37" s="1"/>
  <c r="R13" i="37" a="1"/>
  <c r="R13" i="37" s="1"/>
  <c r="Q13" i="37" a="1"/>
  <c r="Q13" i="37" s="1"/>
  <c r="P13" i="37" a="1"/>
  <c r="P13" i="37" s="1"/>
  <c r="M13" i="37" a="1"/>
  <c r="M13" i="37" s="1"/>
  <c r="L13" i="37" a="1"/>
  <c r="L13" i="37" s="1"/>
  <c r="K13" i="37" a="1"/>
  <c r="K13" i="37" s="1"/>
  <c r="J13" i="37" a="1"/>
  <c r="J13" i="37" s="1"/>
  <c r="I13" i="37" a="1"/>
  <c r="I13" i="37" s="1"/>
  <c r="F13" i="37" a="1"/>
  <c r="F13" i="37" s="1"/>
  <c r="E13" i="37" a="1"/>
  <c r="E13" i="37" s="1"/>
  <c r="D13" i="37" a="1"/>
  <c r="D13" i="37" s="1"/>
  <c r="C13" i="37" a="1"/>
  <c r="C13" i="37" s="1"/>
  <c r="B13" i="37" a="1"/>
  <c r="B13" i="37" s="1"/>
  <c r="T12" i="37" a="1"/>
  <c r="T12" i="37" s="1"/>
  <c r="S12" i="37" a="1"/>
  <c r="S12" i="37" s="1"/>
  <c r="R12" i="37" a="1"/>
  <c r="R12" i="37" s="1"/>
  <c r="Q12" i="37" a="1"/>
  <c r="Q12" i="37" s="1"/>
  <c r="P12" i="37" a="1"/>
  <c r="P12" i="37" s="1"/>
  <c r="M12" i="37" a="1"/>
  <c r="M12" i="37" s="1"/>
  <c r="L12" i="37" a="1"/>
  <c r="L12" i="37" s="1"/>
  <c r="K12" i="37" a="1"/>
  <c r="K12" i="37" s="1"/>
  <c r="J12" i="37" a="1"/>
  <c r="J12" i="37" s="1"/>
  <c r="I12" i="37" a="1"/>
  <c r="I12" i="37" s="1"/>
  <c r="F12" i="37" a="1"/>
  <c r="F12" i="37" s="1"/>
  <c r="E12" i="37" a="1"/>
  <c r="E12" i="37" s="1"/>
  <c r="D12" i="37" a="1"/>
  <c r="D12" i="37" s="1"/>
  <c r="C12" i="37" a="1"/>
  <c r="C12" i="37" s="1"/>
  <c r="B12" i="37" a="1"/>
  <c r="B12" i="37" s="1"/>
  <c r="T11" i="37" a="1"/>
  <c r="T11" i="37" s="1"/>
  <c r="S11" i="37" a="1"/>
  <c r="S11" i="37" s="1"/>
  <c r="R11" i="37" a="1"/>
  <c r="R11" i="37" s="1"/>
  <c r="Q11" i="37" a="1"/>
  <c r="Q11" i="37" s="1"/>
  <c r="P11" i="37" a="1"/>
  <c r="P11" i="37" s="1"/>
  <c r="M11" i="37" a="1"/>
  <c r="M11" i="37" s="1"/>
  <c r="L11" i="37" a="1"/>
  <c r="L11" i="37" s="1"/>
  <c r="K11" i="37" a="1"/>
  <c r="K11" i="37" s="1"/>
  <c r="J11" i="37" a="1"/>
  <c r="J11" i="37" s="1"/>
  <c r="I11" i="37" a="1"/>
  <c r="I11" i="37" s="1"/>
  <c r="F11" i="37" a="1"/>
  <c r="F11" i="37" s="1"/>
  <c r="E11" i="37" a="1"/>
  <c r="E11" i="37" s="1"/>
  <c r="D11" i="37" a="1"/>
  <c r="D11" i="37" s="1"/>
  <c r="C11" i="37" a="1"/>
  <c r="C11" i="37" s="1"/>
  <c r="B11" i="37" a="1"/>
  <c r="B11" i="37" s="1"/>
  <c r="T7" i="37" a="1"/>
  <c r="T7" i="37" s="1"/>
  <c r="S7" i="37" a="1"/>
  <c r="S7" i="37" s="1"/>
  <c r="R7" i="37" a="1"/>
  <c r="R7" i="37" s="1"/>
  <c r="Q7" i="37" a="1"/>
  <c r="Q7" i="37" s="1"/>
  <c r="P7" i="37" a="1"/>
  <c r="P7" i="37" s="1"/>
  <c r="M7" i="37" a="1"/>
  <c r="M7" i="37" s="1"/>
  <c r="L7" i="37" a="1"/>
  <c r="L7" i="37" s="1"/>
  <c r="K7" i="37" a="1"/>
  <c r="K7" i="37" s="1"/>
  <c r="J7" i="37" a="1"/>
  <c r="J7" i="37" s="1"/>
  <c r="I7" i="37" a="1"/>
  <c r="I7" i="37" s="1"/>
  <c r="F7" i="37" a="1"/>
  <c r="F7" i="37" s="1"/>
  <c r="E7" i="37" a="1"/>
  <c r="E7" i="37" s="1"/>
  <c r="D7" i="37" a="1"/>
  <c r="D7" i="37" s="1"/>
  <c r="C7" i="37" a="1"/>
  <c r="C7" i="37" s="1"/>
  <c r="B7" i="37" a="1"/>
  <c r="B7" i="37" s="1"/>
  <c r="T6" i="37" a="1"/>
  <c r="T6" i="37" s="1"/>
  <c r="S6" i="37" a="1"/>
  <c r="S6" i="37" s="1"/>
  <c r="R6" i="37" a="1"/>
  <c r="R6" i="37" s="1"/>
  <c r="Q6" i="37" a="1"/>
  <c r="Q6" i="37" s="1"/>
  <c r="P6" i="37" a="1"/>
  <c r="P6" i="37" s="1"/>
  <c r="M6" i="37" a="1"/>
  <c r="M6" i="37" s="1"/>
  <c r="L6" i="37" a="1"/>
  <c r="L6" i="37" s="1"/>
  <c r="K6" i="37" a="1"/>
  <c r="K6" i="37" s="1"/>
  <c r="J6" i="37" a="1"/>
  <c r="J6" i="37" s="1"/>
  <c r="I6" i="37" a="1"/>
  <c r="I6" i="37" s="1"/>
  <c r="F6" i="37" a="1"/>
  <c r="F6" i="37" s="1"/>
  <c r="E6" i="37" a="1"/>
  <c r="E6" i="37" s="1"/>
  <c r="D6" i="37" a="1"/>
  <c r="D6" i="37" s="1"/>
  <c r="C6" i="37" a="1"/>
  <c r="C6" i="37" s="1"/>
  <c r="B6" i="37" a="1"/>
  <c r="B6" i="37" s="1"/>
  <c r="T5" i="37" a="1"/>
  <c r="T5" i="37" s="1"/>
  <c r="S5" i="37" a="1"/>
  <c r="S5" i="37" s="1"/>
  <c r="R5" i="37" a="1"/>
  <c r="R5" i="37" s="1"/>
  <c r="Q5" i="37" a="1"/>
  <c r="Q5" i="37" s="1"/>
  <c r="P5" i="37" a="1"/>
  <c r="P5" i="37" s="1"/>
  <c r="M5" i="37" a="1"/>
  <c r="M5" i="37" s="1"/>
  <c r="L5" i="37" a="1"/>
  <c r="L5" i="37" s="1"/>
  <c r="K5" i="37" a="1"/>
  <c r="K5" i="37" s="1"/>
  <c r="J5" i="37" a="1"/>
  <c r="J5" i="37" s="1"/>
  <c r="I5" i="37" a="1"/>
  <c r="I5" i="37" s="1"/>
  <c r="F5" i="37" a="1"/>
  <c r="F5" i="37" s="1"/>
  <c r="E5" i="37" a="1"/>
  <c r="E5" i="37" s="1"/>
  <c r="D5" i="37" a="1"/>
  <c r="D5" i="37" s="1"/>
  <c r="C5" i="37" a="1"/>
  <c r="C5" i="37" s="1"/>
  <c r="B5" i="37" a="1"/>
  <c r="B5" i="37" s="1"/>
  <c r="T4" i="37" a="1"/>
  <c r="T4" i="37" s="1"/>
  <c r="S4" i="37" a="1"/>
  <c r="S4" i="37" s="1"/>
  <c r="R4" i="37" a="1"/>
  <c r="R4" i="37" s="1"/>
  <c r="Q4" i="37" a="1"/>
  <c r="Q4" i="37" s="1"/>
  <c r="P4" i="37" a="1"/>
  <c r="P4" i="37" s="1"/>
  <c r="M4" i="37" a="1"/>
  <c r="M4" i="37" s="1"/>
  <c r="L4" i="37" a="1"/>
  <c r="L4" i="37" s="1"/>
  <c r="K4" i="37" a="1"/>
  <c r="K4" i="37" s="1"/>
  <c r="J4" i="37" a="1"/>
  <c r="J4" i="37" s="1"/>
  <c r="I4" i="37" a="1"/>
  <c r="I4" i="37" s="1"/>
  <c r="F4" i="37" a="1"/>
  <c r="F4" i="37" s="1"/>
  <c r="E4" i="37" a="1"/>
  <c r="E4" i="37" s="1"/>
  <c r="D4" i="37" a="1"/>
  <c r="D4" i="37" s="1"/>
  <c r="C4" i="37" a="1"/>
  <c r="C4" i="37" s="1"/>
  <c r="B4" i="37" a="1"/>
  <c r="B4" i="37" s="1"/>
  <c r="T3" i="37" a="1"/>
  <c r="T3" i="37" s="1"/>
  <c r="S3" i="37" a="1"/>
  <c r="S3" i="37" s="1"/>
  <c r="R3" i="37" a="1"/>
  <c r="R3" i="37" s="1"/>
  <c r="Q3" i="37" a="1"/>
  <c r="Q3" i="37" s="1"/>
  <c r="P3" i="37" a="1"/>
  <c r="P3" i="37" s="1"/>
  <c r="M3" i="37" a="1"/>
  <c r="M3" i="37" s="1"/>
  <c r="L3" i="37" a="1"/>
  <c r="L3" i="37" s="1"/>
  <c r="K3" i="37" a="1"/>
  <c r="K3" i="37" s="1"/>
  <c r="J3" i="37" a="1"/>
  <c r="J3" i="37" s="1"/>
  <c r="I3" i="37" a="1"/>
  <c r="I3" i="37" s="1"/>
  <c r="F3" i="37" a="1"/>
  <c r="F3" i="37" s="1"/>
  <c r="E3" i="37" a="1"/>
  <c r="E3" i="37" s="1"/>
  <c r="D3" i="37" a="1"/>
  <c r="D3" i="37" s="1"/>
  <c r="C3" i="37" a="1"/>
  <c r="C3" i="37" s="1"/>
  <c r="B3" i="37" a="1"/>
  <c r="B3" i="37" s="1"/>
  <c r="C62" i="22" a="1"/>
  <c r="C62" i="22" s="1"/>
  <c r="C61" i="22" a="1"/>
  <c r="C61" i="22" s="1"/>
  <c r="C60" i="22" a="1"/>
  <c r="C60" i="22" s="1"/>
  <c r="I62" i="22" a="1"/>
  <c r="I62" i="22" s="1"/>
  <c r="H62" i="22" a="1"/>
  <c r="H62" i="22" s="1"/>
  <c r="G62" i="22" a="1"/>
  <c r="G62" i="22" s="1"/>
  <c r="F62" i="22" a="1"/>
  <c r="F62" i="22" s="1"/>
  <c r="E62" i="22" a="1"/>
  <c r="E62" i="22" s="1"/>
  <c r="D62" i="22" a="1"/>
  <c r="D62" i="22" s="1"/>
  <c r="I61" i="22" a="1"/>
  <c r="I61" i="22" s="1"/>
  <c r="H61" i="22" a="1"/>
  <c r="H61" i="22" s="1"/>
  <c r="G61" i="22" a="1"/>
  <c r="G61" i="22" s="1"/>
  <c r="F61" i="22" a="1"/>
  <c r="F61" i="22" s="1"/>
  <c r="E61" i="22" a="1"/>
  <c r="E61" i="22" s="1"/>
  <c r="D61" i="22" a="1"/>
  <c r="D61" i="22" s="1"/>
  <c r="I60" i="22" a="1"/>
  <c r="I60" i="22" s="1"/>
  <c r="H60" i="22" a="1"/>
  <c r="H60" i="22" s="1"/>
  <c r="G60" i="22" a="1"/>
  <c r="G60" i="22" s="1"/>
  <c r="F60" i="22" a="1"/>
  <c r="F60" i="22" s="1"/>
  <c r="E60" i="22" a="1"/>
  <c r="E60" i="22" s="1"/>
  <c r="D60" i="22" a="1"/>
  <c r="D60" i="22" s="1"/>
  <c r="I59" i="22" a="1"/>
  <c r="I59" i="22" s="1"/>
  <c r="H59" i="22" a="1"/>
  <c r="H59" i="22" s="1"/>
  <c r="G59" i="22" a="1"/>
  <c r="G59" i="22" s="1"/>
  <c r="F59" i="22" a="1"/>
  <c r="F59" i="22" s="1"/>
  <c r="E59" i="22" a="1"/>
  <c r="E59" i="22" s="1"/>
  <c r="D59" i="22" a="1"/>
  <c r="D59" i="22" s="1"/>
  <c r="I58" i="22" a="1"/>
  <c r="I58" i="22" s="1"/>
  <c r="H58" i="22" a="1"/>
  <c r="H58" i="22" s="1"/>
  <c r="G58" i="22" a="1"/>
  <c r="G58" i="22" s="1"/>
  <c r="F58" i="22" a="1"/>
  <c r="F58" i="22" s="1"/>
  <c r="E58" i="22" a="1"/>
  <c r="E58" i="22" s="1"/>
  <c r="D58" i="22" a="1"/>
  <c r="D58" i="22" s="1"/>
  <c r="I57" i="22" a="1"/>
  <c r="I57" i="22" s="1"/>
  <c r="H57" i="22" a="1"/>
  <c r="H57" i="22" s="1"/>
  <c r="G57" i="22" a="1"/>
  <c r="G57" i="22" s="1"/>
  <c r="F57" i="22" a="1"/>
  <c r="F57" i="22" s="1"/>
  <c r="E57" i="22" a="1"/>
  <c r="E57" i="22" s="1"/>
  <c r="D57" i="22" a="1"/>
  <c r="D57" i="22" s="1"/>
  <c r="I56" i="22" a="1"/>
  <c r="I56" i="22" s="1"/>
  <c r="H56" i="22" a="1"/>
  <c r="H56" i="22" s="1"/>
  <c r="G56" i="22" a="1"/>
  <c r="G56" i="22" s="1"/>
  <c r="F56" i="22" a="1"/>
  <c r="F56" i="22" s="1"/>
  <c r="E56" i="22" a="1"/>
  <c r="E56" i="22" s="1"/>
  <c r="D56" i="22" a="1"/>
  <c r="D56" i="22" s="1"/>
  <c r="I55" i="22" a="1"/>
  <c r="I55" i="22" s="1"/>
  <c r="H55" i="22" a="1"/>
  <c r="H55" i="22" s="1"/>
  <c r="G55" i="22" a="1"/>
  <c r="G55" i="22" s="1"/>
  <c r="F55" i="22" a="1"/>
  <c r="F55" i="22" s="1"/>
  <c r="E55" i="22" a="1"/>
  <c r="E55" i="22" s="1"/>
  <c r="D55" i="22" a="1"/>
  <c r="D55" i="22" s="1"/>
  <c r="I54" i="22" a="1"/>
  <c r="I54" i="22" s="1"/>
  <c r="H54" i="22" a="1"/>
  <c r="H54" i="22" s="1"/>
  <c r="G54" i="22" a="1"/>
  <c r="G54" i="22" s="1"/>
  <c r="F54" i="22" a="1"/>
  <c r="F54" i="22" s="1"/>
  <c r="E54" i="22" a="1"/>
  <c r="E54" i="22" s="1"/>
  <c r="D54" i="22" a="1"/>
  <c r="D54" i="22" s="1"/>
  <c r="I53" i="22" a="1"/>
  <c r="I53" i="22" s="1"/>
  <c r="H53" i="22" a="1"/>
  <c r="H53" i="22" s="1"/>
  <c r="G53" i="22" a="1"/>
  <c r="G53" i="22" s="1"/>
  <c r="F53" i="22" a="1"/>
  <c r="F53" i="22" s="1"/>
  <c r="E53" i="22" a="1"/>
  <c r="E53" i="22" s="1"/>
  <c r="D53" i="22" a="1"/>
  <c r="D53" i="22" s="1"/>
  <c r="I52" i="22" a="1"/>
  <c r="I52" i="22" s="1"/>
  <c r="H52" i="22" a="1"/>
  <c r="H52" i="22" s="1"/>
  <c r="G52" i="22" a="1"/>
  <c r="G52" i="22" s="1"/>
  <c r="F52" i="22" a="1"/>
  <c r="F52" i="22" s="1"/>
  <c r="E52" i="22" a="1"/>
  <c r="E52" i="22" s="1"/>
  <c r="D52" i="22" a="1"/>
  <c r="D52" i="22" s="1"/>
  <c r="I51" i="22" a="1"/>
  <c r="I51" i="22" s="1"/>
  <c r="H51" i="22" a="1"/>
  <c r="H51" i="22" s="1"/>
  <c r="G51" i="22" a="1"/>
  <c r="G51" i="22" s="1"/>
  <c r="F51" i="22" a="1"/>
  <c r="F51" i="22" s="1"/>
  <c r="E51" i="22" a="1"/>
  <c r="E51" i="22" s="1"/>
  <c r="D51" i="22" a="1"/>
  <c r="D51" i="22" s="1"/>
  <c r="I50" i="22" a="1"/>
  <c r="I50" i="22" s="1"/>
  <c r="H50" i="22" a="1"/>
  <c r="H50" i="22" s="1"/>
  <c r="G50" i="22" a="1"/>
  <c r="G50" i="22" s="1"/>
  <c r="F50" i="22" a="1"/>
  <c r="F50" i="22" s="1"/>
  <c r="E50" i="22" a="1"/>
  <c r="E50" i="22" s="1"/>
  <c r="D50" i="22" a="1"/>
  <c r="D50" i="22" s="1"/>
  <c r="I49" i="22" a="1"/>
  <c r="I49" i="22" s="1"/>
  <c r="H49" i="22" a="1"/>
  <c r="H49" i="22" s="1"/>
  <c r="G49" i="22" a="1"/>
  <c r="G49" i="22" s="1"/>
  <c r="F49" i="22" a="1"/>
  <c r="F49" i="22" s="1"/>
  <c r="E49" i="22" a="1"/>
  <c r="E49" i="22" s="1"/>
  <c r="D49" i="22" a="1"/>
  <c r="D49" i="22" s="1"/>
  <c r="I48" i="22" a="1"/>
  <c r="I48" i="22" s="1"/>
  <c r="H48" i="22" a="1"/>
  <c r="H48" i="22" s="1"/>
  <c r="G48" i="22" a="1"/>
  <c r="G48" i="22" s="1"/>
  <c r="F48" i="22" a="1"/>
  <c r="F48" i="22" s="1"/>
  <c r="E48" i="22" a="1"/>
  <c r="E48" i="22" s="1"/>
  <c r="D48" i="22" a="1"/>
  <c r="D48" i="22" s="1"/>
  <c r="I47" i="22" a="1"/>
  <c r="I47" i="22" s="1"/>
  <c r="H47" i="22" a="1"/>
  <c r="H47" i="22" s="1"/>
  <c r="G47" i="22" a="1"/>
  <c r="G47" i="22" s="1"/>
  <c r="F47" i="22" a="1"/>
  <c r="F47" i="22" s="1"/>
  <c r="E47" i="22" a="1"/>
  <c r="E47" i="22" s="1"/>
  <c r="D47" i="22" a="1"/>
  <c r="D47" i="22" s="1"/>
  <c r="I46" i="22" a="1"/>
  <c r="I46" i="22" s="1"/>
  <c r="H46" i="22" a="1"/>
  <c r="H46" i="22" s="1"/>
  <c r="G46" i="22" a="1"/>
  <c r="G46" i="22" s="1"/>
  <c r="F46" i="22" a="1"/>
  <c r="F46" i="22" s="1"/>
  <c r="E46" i="22" a="1"/>
  <c r="E46" i="22" s="1"/>
  <c r="D46" i="22" a="1"/>
  <c r="D46" i="22" s="1"/>
  <c r="I45" i="22" a="1"/>
  <c r="I45" i="22" s="1"/>
  <c r="H45" i="22" a="1"/>
  <c r="H45" i="22" s="1"/>
  <c r="G45" i="22" a="1"/>
  <c r="G45" i="22" s="1"/>
  <c r="F45" i="22" a="1"/>
  <c r="F45" i="22" s="1"/>
  <c r="E45" i="22" a="1"/>
  <c r="E45" i="22" s="1"/>
  <c r="D45" i="22" a="1"/>
  <c r="D45" i="22" s="1"/>
  <c r="I44" i="22" a="1"/>
  <c r="I44" i="22" s="1"/>
  <c r="H44" i="22" a="1"/>
  <c r="H44" i="22" s="1"/>
  <c r="G44" i="22" a="1"/>
  <c r="G44" i="22" s="1"/>
  <c r="F44" i="22" a="1"/>
  <c r="F44" i="22" s="1"/>
  <c r="E44" i="22" a="1"/>
  <c r="E44" i="22" s="1"/>
  <c r="D44" i="22" a="1"/>
  <c r="D44" i="22" s="1"/>
  <c r="I43" i="22" a="1"/>
  <c r="I43" i="22" s="1"/>
  <c r="H43" i="22" a="1"/>
  <c r="H43" i="22" s="1"/>
  <c r="G43" i="22" a="1"/>
  <c r="G43" i="22" s="1"/>
  <c r="F43" i="22" a="1"/>
  <c r="F43" i="22" s="1"/>
  <c r="E43" i="22" a="1"/>
  <c r="E43" i="22" s="1"/>
  <c r="D43" i="22" a="1"/>
  <c r="D43" i="22" s="1"/>
  <c r="I42" i="22" a="1"/>
  <c r="I42" i="22" s="1"/>
  <c r="H42" i="22" a="1"/>
  <c r="H42" i="22" s="1"/>
  <c r="G42" i="22" a="1"/>
  <c r="G42" i="22" s="1"/>
  <c r="F42" i="22" a="1"/>
  <c r="F42" i="22" s="1"/>
  <c r="E42" i="22" a="1"/>
  <c r="E42" i="22" s="1"/>
  <c r="D42" i="22" a="1"/>
  <c r="D42" i="22" s="1"/>
  <c r="I41" i="22" a="1"/>
  <c r="I41" i="22" s="1"/>
  <c r="H41" i="22" a="1"/>
  <c r="H41" i="22" s="1"/>
  <c r="G41" i="22" a="1"/>
  <c r="G41" i="22" s="1"/>
  <c r="F41" i="22" a="1"/>
  <c r="F41" i="22" s="1"/>
  <c r="E41" i="22" a="1"/>
  <c r="E41" i="22" s="1"/>
  <c r="D41" i="22" a="1"/>
  <c r="D41" i="22" s="1"/>
  <c r="I40" i="22" a="1"/>
  <c r="I40" i="22" s="1"/>
  <c r="H40" i="22" a="1"/>
  <c r="H40" i="22" s="1"/>
  <c r="G40" i="22" a="1"/>
  <c r="G40" i="22" s="1"/>
  <c r="F40" i="22" a="1"/>
  <c r="F40" i="22" s="1"/>
  <c r="E40" i="22" a="1"/>
  <c r="E40" i="22" s="1"/>
  <c r="D40" i="22" a="1"/>
  <c r="D40" i="22" s="1"/>
  <c r="I39" i="22" a="1"/>
  <c r="I39" i="22" s="1"/>
  <c r="H39" i="22" a="1"/>
  <c r="H39" i="22" s="1"/>
  <c r="G39" i="22" a="1"/>
  <c r="G39" i="22" s="1"/>
  <c r="F39" i="22" a="1"/>
  <c r="F39" i="22" s="1"/>
  <c r="E39" i="22" a="1"/>
  <c r="E39" i="22" s="1"/>
  <c r="D39" i="22" a="1"/>
  <c r="D39" i="22" s="1"/>
  <c r="I38" i="22" a="1"/>
  <c r="I38" i="22" s="1"/>
  <c r="H38" i="22" a="1"/>
  <c r="H38" i="22" s="1"/>
  <c r="G38" i="22" a="1"/>
  <c r="G38" i="22" s="1"/>
  <c r="F38" i="22" a="1"/>
  <c r="F38" i="22" s="1"/>
  <c r="E38" i="22" a="1"/>
  <c r="E38" i="22" s="1"/>
  <c r="D38" i="22" a="1"/>
  <c r="D38" i="22" s="1"/>
  <c r="I37" i="22" a="1"/>
  <c r="I37" i="22" s="1"/>
  <c r="H37" i="22" a="1"/>
  <c r="H37" i="22" s="1"/>
  <c r="G37" i="22" a="1"/>
  <c r="G37" i="22" s="1"/>
  <c r="F37" i="22" a="1"/>
  <c r="F37" i="22" s="1"/>
  <c r="E37" i="22" a="1"/>
  <c r="E37" i="22" s="1"/>
  <c r="D37" i="22" a="1"/>
  <c r="D37" i="22" s="1"/>
  <c r="I36" i="22" a="1"/>
  <c r="I36" i="22" s="1"/>
  <c r="H36" i="22" a="1"/>
  <c r="H36" i="22" s="1"/>
  <c r="G36" i="22" a="1"/>
  <c r="G36" i="22" s="1"/>
  <c r="F36" i="22" a="1"/>
  <c r="F36" i="22" s="1"/>
  <c r="E36" i="22" a="1"/>
  <c r="E36" i="22" s="1"/>
  <c r="D36" i="22" a="1"/>
  <c r="D36" i="22" s="1"/>
  <c r="I35" i="22" a="1"/>
  <c r="I35" i="22" s="1"/>
  <c r="H35" i="22" a="1"/>
  <c r="H35" i="22" s="1"/>
  <c r="G35" i="22" a="1"/>
  <c r="G35" i="22" s="1"/>
  <c r="F35" i="22" a="1"/>
  <c r="F35" i="22" s="1"/>
  <c r="E35" i="22" a="1"/>
  <c r="E35" i="22" s="1"/>
  <c r="D35" i="22" a="1"/>
  <c r="D35" i="22" s="1"/>
  <c r="I34" i="22" a="1"/>
  <c r="I34" i="22" s="1"/>
  <c r="H34" i="22" a="1"/>
  <c r="H34" i="22" s="1"/>
  <c r="G34" i="22" a="1"/>
  <c r="G34" i="22" s="1"/>
  <c r="F34" i="22" a="1"/>
  <c r="F34" i="22" s="1"/>
  <c r="E34" i="22" a="1"/>
  <c r="E34" i="22" s="1"/>
  <c r="D34" i="22" a="1"/>
  <c r="D34" i="22" s="1"/>
  <c r="I33" i="22" a="1"/>
  <c r="I33" i="22" s="1"/>
  <c r="H33" i="22" a="1"/>
  <c r="H33" i="22" s="1"/>
  <c r="G33" i="22" a="1"/>
  <c r="G33" i="22" s="1"/>
  <c r="F33" i="22" a="1"/>
  <c r="F33" i="22" s="1"/>
  <c r="E33" i="22" a="1"/>
  <c r="E33" i="22" s="1"/>
  <c r="D33" i="22" a="1"/>
  <c r="D33" i="22" s="1"/>
  <c r="I32" i="22" a="1"/>
  <c r="I32" i="22" s="1"/>
  <c r="H32" i="22" a="1"/>
  <c r="H32" i="22" s="1"/>
  <c r="G32" i="22" a="1"/>
  <c r="G32" i="22" s="1"/>
  <c r="F32" i="22" a="1"/>
  <c r="F32" i="22" s="1"/>
  <c r="E32" i="22" a="1"/>
  <c r="E32" i="22" s="1"/>
  <c r="D32" i="22" a="1"/>
  <c r="D32" i="22" s="1"/>
  <c r="I31" i="22" a="1"/>
  <c r="I31" i="22" s="1"/>
  <c r="H31" i="22" a="1"/>
  <c r="H31" i="22" s="1"/>
  <c r="G31" i="22" a="1"/>
  <c r="G31" i="22" s="1"/>
  <c r="F31" i="22" a="1"/>
  <c r="F31" i="22" s="1"/>
  <c r="E31" i="22" a="1"/>
  <c r="E31" i="22" s="1"/>
  <c r="D31" i="22" a="1"/>
  <c r="D31" i="22" s="1"/>
  <c r="I30" i="22" a="1"/>
  <c r="I30" i="22" s="1"/>
  <c r="H30" i="22" a="1"/>
  <c r="H30" i="22" s="1"/>
  <c r="G30" i="22" a="1"/>
  <c r="G30" i="22" s="1"/>
  <c r="F30" i="22" a="1"/>
  <c r="F30" i="22" s="1"/>
  <c r="E30" i="22" a="1"/>
  <c r="E30" i="22" s="1"/>
  <c r="D30" i="22" a="1"/>
  <c r="D30" i="22" s="1"/>
  <c r="I29" i="22" a="1"/>
  <c r="I29" i="22" s="1"/>
  <c r="H29" i="22" a="1"/>
  <c r="H29" i="22" s="1"/>
  <c r="G29" i="22" a="1"/>
  <c r="G29" i="22" s="1"/>
  <c r="F29" i="22" a="1"/>
  <c r="F29" i="22" s="1"/>
  <c r="E29" i="22" a="1"/>
  <c r="E29" i="22" s="1"/>
  <c r="D29" i="22" a="1"/>
  <c r="D29" i="22" s="1"/>
  <c r="I28" i="22" a="1"/>
  <c r="I28" i="22" s="1"/>
  <c r="H28" i="22" a="1"/>
  <c r="H28" i="22" s="1"/>
  <c r="G28" i="22" a="1"/>
  <c r="G28" i="22" s="1"/>
  <c r="F28" i="22" a="1"/>
  <c r="F28" i="22" s="1"/>
  <c r="E28" i="22" a="1"/>
  <c r="E28" i="22" s="1"/>
  <c r="D28" i="22" a="1"/>
  <c r="D28" i="22" s="1"/>
  <c r="I27" i="22" a="1"/>
  <c r="I27" i="22" s="1"/>
  <c r="H27" i="22" a="1"/>
  <c r="H27" i="22" s="1"/>
  <c r="G27" i="22" a="1"/>
  <c r="G27" i="22" s="1"/>
  <c r="F27" i="22" a="1"/>
  <c r="F27" i="22" s="1"/>
  <c r="E27" i="22" a="1"/>
  <c r="E27" i="22" s="1"/>
  <c r="D27" i="22" a="1"/>
  <c r="D27" i="22" s="1"/>
  <c r="I26" i="22" a="1"/>
  <c r="I26" i="22" s="1"/>
  <c r="H26" i="22" a="1"/>
  <c r="H26" i="22" s="1"/>
  <c r="G26" i="22" a="1"/>
  <c r="G26" i="22" s="1"/>
  <c r="F26" i="22" a="1"/>
  <c r="F26" i="22" s="1"/>
  <c r="E26" i="22" a="1"/>
  <c r="E26" i="22" s="1"/>
  <c r="D26" i="22" a="1"/>
  <c r="D26" i="22" s="1"/>
  <c r="I25" i="22" a="1"/>
  <c r="I25" i="22" s="1"/>
  <c r="H25" i="22" a="1"/>
  <c r="H25" i="22" s="1"/>
  <c r="G25" i="22" a="1"/>
  <c r="G25" i="22" s="1"/>
  <c r="F25" i="22" a="1"/>
  <c r="F25" i="22" s="1"/>
  <c r="E25" i="22" a="1"/>
  <c r="E25" i="22" s="1"/>
  <c r="D25" i="22" a="1"/>
  <c r="D25" i="22" s="1"/>
  <c r="I24" i="22" a="1"/>
  <c r="I24" i="22" s="1"/>
  <c r="H24" i="22" a="1"/>
  <c r="H24" i="22" s="1"/>
  <c r="G24" i="22" a="1"/>
  <c r="G24" i="22" s="1"/>
  <c r="F24" i="22" a="1"/>
  <c r="F24" i="22" s="1"/>
  <c r="E24" i="22" a="1"/>
  <c r="E24" i="22" s="1"/>
  <c r="D24" i="22" a="1"/>
  <c r="D24" i="22" s="1"/>
  <c r="I23" i="22" a="1"/>
  <c r="I23" i="22" s="1"/>
  <c r="H23" i="22" a="1"/>
  <c r="H23" i="22" s="1"/>
  <c r="G23" i="22" a="1"/>
  <c r="G23" i="22" s="1"/>
  <c r="F23" i="22" a="1"/>
  <c r="F23" i="22" s="1"/>
  <c r="E23" i="22" a="1"/>
  <c r="E23" i="22" s="1"/>
  <c r="D23" i="22" a="1"/>
  <c r="D23" i="22" s="1"/>
  <c r="I22" i="22" a="1"/>
  <c r="I22" i="22" s="1"/>
  <c r="H22" i="22" a="1"/>
  <c r="H22" i="22" s="1"/>
  <c r="G22" i="22" a="1"/>
  <c r="G22" i="22" s="1"/>
  <c r="F22" i="22" a="1"/>
  <c r="F22" i="22" s="1"/>
  <c r="E22" i="22" a="1"/>
  <c r="E22" i="22" s="1"/>
  <c r="D22" i="22" a="1"/>
  <c r="D22" i="22" s="1"/>
  <c r="I21" i="22" a="1"/>
  <c r="I21" i="22" s="1"/>
  <c r="H21" i="22" a="1"/>
  <c r="H21" i="22" s="1"/>
  <c r="G21" i="22" a="1"/>
  <c r="G21" i="22" s="1"/>
  <c r="F21" i="22" a="1"/>
  <c r="F21" i="22" s="1"/>
  <c r="E21" i="22" a="1"/>
  <c r="E21" i="22" s="1"/>
  <c r="D21" i="22" a="1"/>
  <c r="D21" i="22" s="1"/>
  <c r="I20" i="22" a="1"/>
  <c r="I20" i="22" s="1"/>
  <c r="H20" i="22" a="1"/>
  <c r="H20" i="22" s="1"/>
  <c r="G20" i="22" a="1"/>
  <c r="G20" i="22" s="1"/>
  <c r="F20" i="22" a="1"/>
  <c r="F20" i="22" s="1"/>
  <c r="E20" i="22" a="1"/>
  <c r="E20" i="22" s="1"/>
  <c r="D20" i="22" a="1"/>
  <c r="D20" i="22" s="1"/>
  <c r="H19" i="22" a="1"/>
  <c r="H19" i="22" s="1"/>
  <c r="G19" i="22" a="1"/>
  <c r="G19" i="22" s="1"/>
  <c r="F19" i="22" a="1"/>
  <c r="F19" i="22" s="1"/>
  <c r="E19" i="22" a="1"/>
  <c r="E19" i="22" s="1"/>
  <c r="D19" i="22" a="1"/>
  <c r="D19" i="22" s="1"/>
  <c r="I18" i="22" a="1"/>
  <c r="I18" i="22" s="1"/>
  <c r="H18" i="22" a="1"/>
  <c r="H18" i="22" s="1"/>
  <c r="G18" i="22" a="1"/>
  <c r="G18" i="22" s="1"/>
  <c r="F18" i="22" a="1"/>
  <c r="F18" i="22" s="1"/>
  <c r="E18" i="22" a="1"/>
  <c r="E18" i="22" s="1"/>
  <c r="D18" i="22" a="1"/>
  <c r="D18" i="22" s="1"/>
  <c r="I17" i="22" a="1"/>
  <c r="I17" i="22" s="1"/>
  <c r="H17" i="22" a="1"/>
  <c r="H17" i="22" s="1"/>
  <c r="G17" i="22" a="1"/>
  <c r="G17" i="22" s="1"/>
  <c r="F17" i="22" a="1"/>
  <c r="F17" i="22" s="1"/>
  <c r="E17" i="22" a="1"/>
  <c r="E17" i="22" s="1"/>
  <c r="D17" i="22" a="1"/>
  <c r="D17" i="22" s="1"/>
  <c r="I16" i="22" a="1"/>
  <c r="I16" i="22" s="1"/>
  <c r="H16" i="22" a="1"/>
  <c r="H16" i="22" s="1"/>
  <c r="G16" i="22" a="1"/>
  <c r="G16" i="22" s="1"/>
  <c r="F16" i="22" a="1"/>
  <c r="F16" i="22" s="1"/>
  <c r="E16" i="22" a="1"/>
  <c r="E16" i="22" s="1"/>
  <c r="D16" i="22" a="1"/>
  <c r="D16" i="22" s="1"/>
  <c r="I15" i="22" a="1"/>
  <c r="I15" i="22" s="1"/>
  <c r="H15" i="22" a="1"/>
  <c r="H15" i="22" s="1"/>
  <c r="G15" i="22" a="1"/>
  <c r="G15" i="22" s="1"/>
  <c r="F15" i="22" a="1"/>
  <c r="F15" i="22" s="1"/>
  <c r="E15" i="22" a="1"/>
  <c r="E15" i="22" s="1"/>
  <c r="D15" i="22" a="1"/>
  <c r="D15" i="22" s="1"/>
  <c r="I14" i="22" a="1"/>
  <c r="I14" i="22" s="1"/>
  <c r="H14" i="22" a="1"/>
  <c r="H14" i="22" s="1"/>
  <c r="G14" i="22" a="1"/>
  <c r="G14" i="22" s="1"/>
  <c r="F14" i="22" a="1"/>
  <c r="F14" i="22" s="1"/>
  <c r="E14" i="22" a="1"/>
  <c r="E14" i="22" s="1"/>
  <c r="D14" i="22" a="1"/>
  <c r="D14" i="22" s="1"/>
  <c r="I13" i="22" a="1"/>
  <c r="I13" i="22" s="1"/>
  <c r="H13" i="22" a="1"/>
  <c r="H13" i="22" s="1"/>
  <c r="G13" i="22" a="1"/>
  <c r="G13" i="22" s="1"/>
  <c r="F13" i="22" a="1"/>
  <c r="F13" i="22" s="1"/>
  <c r="E13" i="22" a="1"/>
  <c r="E13" i="22" s="1"/>
  <c r="D13" i="22" a="1"/>
  <c r="D13" i="22" s="1"/>
  <c r="I12" i="22" a="1"/>
  <c r="I12" i="22" s="1"/>
  <c r="H12" i="22" a="1"/>
  <c r="H12" i="22" s="1"/>
  <c r="G12" i="22" a="1"/>
  <c r="G12" i="22" s="1"/>
  <c r="F12" i="22" a="1"/>
  <c r="F12" i="22" s="1"/>
  <c r="E12" i="22" a="1"/>
  <c r="E12" i="22" s="1"/>
  <c r="D12" i="22" a="1"/>
  <c r="D12" i="22" s="1"/>
  <c r="I11" i="22" a="1"/>
  <c r="I11" i="22" s="1"/>
  <c r="H11" i="22" a="1"/>
  <c r="H11" i="22" s="1"/>
  <c r="G11" i="22" a="1"/>
  <c r="G11" i="22" s="1"/>
  <c r="F11" i="22" a="1"/>
  <c r="F11" i="22" s="1"/>
  <c r="E11" i="22" a="1"/>
  <c r="E11" i="22" s="1"/>
  <c r="D11" i="22" a="1"/>
  <c r="D11" i="22" s="1"/>
  <c r="I10" i="22" a="1"/>
  <c r="I10" i="22" s="1"/>
  <c r="H10" i="22" a="1"/>
  <c r="H10" i="22" s="1"/>
  <c r="G10" i="22" a="1"/>
  <c r="G10" i="22" s="1"/>
  <c r="F10" i="22" a="1"/>
  <c r="F10" i="22" s="1"/>
  <c r="E10" i="22" a="1"/>
  <c r="E10" i="22" s="1"/>
  <c r="D10" i="22" a="1"/>
  <c r="D10" i="22" s="1"/>
  <c r="F121" i="37" l="1"/>
  <c r="M33" i="37"/>
  <c r="M49" i="37"/>
  <c r="M129" i="37"/>
  <c r="T129" i="37"/>
  <c r="M1" i="37"/>
  <c r="T9" i="37"/>
  <c r="T17" i="37"/>
  <c r="T25" i="37"/>
  <c r="F33" i="37"/>
  <c r="F49" i="37"/>
  <c r="T81" i="37"/>
  <c r="T121" i="37"/>
  <c r="T57" i="37"/>
  <c r="F65" i="37"/>
  <c r="F73" i="37"/>
  <c r="M89" i="37"/>
  <c r="T89" i="37"/>
  <c r="M97" i="37"/>
  <c r="T105" i="37"/>
  <c r="M113" i="37"/>
  <c r="T41" i="37"/>
  <c r="F1" i="37"/>
  <c r="M9" i="37"/>
  <c r="M17" i="37"/>
  <c r="M25" i="37"/>
  <c r="T1" i="37"/>
  <c r="F9" i="37"/>
  <c r="F17" i="37"/>
  <c r="F25" i="37"/>
  <c r="T33" i="37"/>
  <c r="F41" i="37"/>
  <c r="M73" i="37"/>
  <c r="M41" i="37"/>
  <c r="F57" i="37"/>
  <c r="M65" i="37"/>
  <c r="T65" i="37"/>
  <c r="T73" i="37"/>
  <c r="T49" i="37"/>
  <c r="M57" i="37"/>
  <c r="T97" i="37"/>
  <c r="T113" i="37"/>
  <c r="F89" i="37"/>
  <c r="F105" i="37"/>
  <c r="F81" i="37"/>
  <c r="M81" i="37"/>
  <c r="F97" i="37"/>
  <c r="M105" i="37"/>
  <c r="F113" i="37"/>
  <c r="F137" i="37"/>
  <c r="M121" i="37"/>
  <c r="F129" i="37"/>
  <c r="F2" i="9" l="1"/>
  <c r="F3" i="9"/>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D319" i="9" l="1"/>
  <c r="E319" i="24" s="1"/>
  <c r="E319" i="9"/>
  <c r="G319" i="9"/>
  <c r="D320" i="9"/>
  <c r="E320" i="24" s="1"/>
  <c r="E320" i="9"/>
  <c r="G320" i="9"/>
  <c r="D2" i="9" l="1"/>
  <c r="E2" i="24" s="1"/>
  <c r="E2" i="9"/>
  <c r="G2" i="9"/>
  <c r="A2" i="24" l="1"/>
  <c r="I9" i="22" l="1"/>
  <c r="H9" i="22"/>
  <c r="G9" i="22"/>
  <c r="F9" i="22"/>
  <c r="E9" i="22"/>
  <c r="D9" i="22"/>
  <c r="C9" i="22"/>
  <c r="D3" i="9"/>
  <c r="E3" i="24" s="1"/>
  <c r="E3" i="9"/>
  <c r="G3" i="9"/>
  <c r="D4" i="9"/>
  <c r="E4" i="24" s="1"/>
  <c r="E4" i="9"/>
  <c r="G4" i="9"/>
  <c r="D5" i="9"/>
  <c r="E5" i="24" s="1"/>
  <c r="E5" i="9"/>
  <c r="G5" i="9"/>
  <c r="D6" i="9"/>
  <c r="E6" i="24" s="1"/>
  <c r="E6" i="9"/>
  <c r="G6" i="9"/>
  <c r="D7" i="9"/>
  <c r="E7" i="24" s="1"/>
  <c r="E7" i="9"/>
  <c r="G7" i="9"/>
  <c r="D8" i="9"/>
  <c r="E8" i="24" s="1"/>
  <c r="E8" i="9"/>
  <c r="G8" i="9"/>
  <c r="D9" i="9"/>
  <c r="E9" i="24" s="1"/>
  <c r="E9" i="9"/>
  <c r="G9" i="9"/>
  <c r="D10" i="9"/>
  <c r="E10" i="24" s="1"/>
  <c r="E10" i="9"/>
  <c r="G10" i="9"/>
  <c r="D11" i="9"/>
  <c r="E11" i="24" s="1"/>
  <c r="E11" i="9"/>
  <c r="G11" i="9"/>
  <c r="D12" i="9"/>
  <c r="E12" i="24" s="1"/>
  <c r="E12" i="9"/>
  <c r="G12" i="9"/>
  <c r="D13" i="9"/>
  <c r="E13" i="24" s="1"/>
  <c r="E13" i="9"/>
  <c r="G13" i="9"/>
  <c r="D14" i="9"/>
  <c r="E14" i="24" s="1"/>
  <c r="E14" i="9"/>
  <c r="G14" i="9"/>
  <c r="D15" i="9"/>
  <c r="E15" i="24" s="1"/>
  <c r="E15" i="9"/>
  <c r="G15" i="9"/>
  <c r="D16" i="9"/>
  <c r="E16" i="24" s="1"/>
  <c r="E16" i="9"/>
  <c r="G16" i="9"/>
  <c r="D17" i="9"/>
  <c r="E17" i="24" s="1"/>
  <c r="E17" i="9"/>
  <c r="G17" i="9"/>
  <c r="D18" i="9"/>
  <c r="E18" i="24" s="1"/>
  <c r="E18" i="9"/>
  <c r="G18" i="9"/>
  <c r="D19" i="9"/>
  <c r="E19" i="24" s="1"/>
  <c r="E19" i="9"/>
  <c r="G19" i="9"/>
  <c r="D20" i="9"/>
  <c r="E20" i="24" s="1"/>
  <c r="E20" i="9"/>
  <c r="G20" i="9"/>
  <c r="D21" i="9"/>
  <c r="E21" i="24" s="1"/>
  <c r="E21" i="9"/>
  <c r="G21" i="9"/>
  <c r="D22" i="9"/>
  <c r="E22" i="24" s="1"/>
  <c r="E22" i="9"/>
  <c r="G22" i="9"/>
  <c r="D23" i="9"/>
  <c r="E23" i="24" s="1"/>
  <c r="E23" i="9"/>
  <c r="G23" i="9"/>
  <c r="D24" i="9"/>
  <c r="E24" i="24" s="1"/>
  <c r="E24" i="9"/>
  <c r="G24" i="9"/>
  <c r="D25" i="9"/>
  <c r="E25" i="24" s="1"/>
  <c r="E25" i="9"/>
  <c r="G25" i="9"/>
  <c r="D26" i="9"/>
  <c r="E26" i="24" s="1"/>
  <c r="E26" i="9"/>
  <c r="G26" i="9"/>
  <c r="D27" i="9"/>
  <c r="E27" i="24" s="1"/>
  <c r="E27" i="9"/>
  <c r="G27" i="9"/>
  <c r="D28" i="9"/>
  <c r="E28" i="24" s="1"/>
  <c r="E28" i="9"/>
  <c r="G28" i="9"/>
  <c r="D29" i="9"/>
  <c r="E29" i="24" s="1"/>
  <c r="E29" i="9"/>
  <c r="G29" i="9"/>
  <c r="D30" i="9"/>
  <c r="E30" i="24" s="1"/>
  <c r="E30" i="9"/>
  <c r="G30" i="9"/>
  <c r="D31" i="9"/>
  <c r="E31" i="24" s="1"/>
  <c r="E31" i="9"/>
  <c r="G31" i="9"/>
  <c r="D32" i="9"/>
  <c r="E32" i="24" s="1"/>
  <c r="E32" i="9"/>
  <c r="G32" i="9"/>
  <c r="D33" i="9"/>
  <c r="E33" i="24" s="1"/>
  <c r="E33" i="9"/>
  <c r="G33" i="9"/>
  <c r="D34" i="9"/>
  <c r="E34" i="24" s="1"/>
  <c r="E34" i="9"/>
  <c r="G34" i="9"/>
  <c r="D35" i="9"/>
  <c r="E35" i="24" s="1"/>
  <c r="E35" i="9"/>
  <c r="G35" i="9"/>
  <c r="D36" i="9"/>
  <c r="E36" i="24" s="1"/>
  <c r="E36" i="9"/>
  <c r="G36" i="9"/>
  <c r="D37" i="9"/>
  <c r="E37" i="24" s="1"/>
  <c r="E37" i="9"/>
  <c r="G37" i="9"/>
  <c r="D38" i="9"/>
  <c r="E38" i="24" s="1"/>
  <c r="E38" i="9"/>
  <c r="G38" i="9"/>
  <c r="D39" i="9"/>
  <c r="E39" i="24" s="1"/>
  <c r="E39" i="9"/>
  <c r="G39" i="9"/>
  <c r="D40" i="9"/>
  <c r="E40" i="24" s="1"/>
  <c r="E40" i="9"/>
  <c r="G40" i="9"/>
  <c r="D41" i="9"/>
  <c r="E41" i="24" s="1"/>
  <c r="E41" i="9"/>
  <c r="G41" i="9"/>
  <c r="D42" i="9"/>
  <c r="E42" i="24" s="1"/>
  <c r="E42" i="9"/>
  <c r="G42" i="9"/>
  <c r="D43" i="9"/>
  <c r="E43" i="24" s="1"/>
  <c r="E43" i="9"/>
  <c r="G43" i="9"/>
  <c r="D44" i="9"/>
  <c r="E44" i="24" s="1"/>
  <c r="E44" i="9"/>
  <c r="G44" i="9"/>
  <c r="D45" i="9"/>
  <c r="E45" i="24" s="1"/>
  <c r="E45" i="9"/>
  <c r="G45" i="9"/>
  <c r="D46" i="9"/>
  <c r="E46" i="24" s="1"/>
  <c r="E46" i="9"/>
  <c r="G46" i="9"/>
  <c r="D47" i="9"/>
  <c r="E47" i="24" s="1"/>
  <c r="E47" i="9"/>
  <c r="G47" i="9"/>
  <c r="D48" i="9"/>
  <c r="E48" i="24" s="1"/>
  <c r="E48" i="9"/>
  <c r="G48" i="9"/>
  <c r="D49" i="9"/>
  <c r="E49" i="24" s="1"/>
  <c r="E49" i="9"/>
  <c r="G49" i="9"/>
  <c r="D50" i="9"/>
  <c r="E50" i="24" s="1"/>
  <c r="E50" i="9"/>
  <c r="G50" i="9"/>
  <c r="D51" i="9"/>
  <c r="E51" i="24" s="1"/>
  <c r="E51" i="9"/>
  <c r="G51" i="9"/>
  <c r="D52" i="9"/>
  <c r="E52" i="24" s="1"/>
  <c r="E52" i="9"/>
  <c r="G52" i="9"/>
  <c r="D53" i="9"/>
  <c r="E53" i="24" s="1"/>
  <c r="E53" i="9"/>
  <c r="G53" i="9"/>
  <c r="D54" i="9"/>
  <c r="E54" i="24" s="1"/>
  <c r="E54" i="9"/>
  <c r="G54" i="9"/>
  <c r="D55" i="9"/>
  <c r="E55" i="24" s="1"/>
  <c r="E55" i="9"/>
  <c r="G55" i="9"/>
  <c r="D56" i="9"/>
  <c r="E56" i="24" s="1"/>
  <c r="E56" i="9"/>
  <c r="G56" i="9"/>
  <c r="D57" i="9"/>
  <c r="E57" i="24" s="1"/>
  <c r="E57" i="9"/>
  <c r="G57" i="9"/>
  <c r="D58" i="9"/>
  <c r="E58" i="24" s="1"/>
  <c r="E58" i="9"/>
  <c r="G58" i="9"/>
  <c r="D59" i="9"/>
  <c r="E59" i="24" s="1"/>
  <c r="E59" i="9"/>
  <c r="G59" i="9"/>
  <c r="D60" i="9"/>
  <c r="E60" i="24" s="1"/>
  <c r="E60" i="9"/>
  <c r="G60" i="9"/>
  <c r="D61" i="9"/>
  <c r="E61" i="24" s="1"/>
  <c r="E61" i="9"/>
  <c r="G61" i="9"/>
  <c r="D62" i="9"/>
  <c r="E62" i="24" s="1"/>
  <c r="E62" i="9"/>
  <c r="G62" i="9"/>
  <c r="D63" i="9"/>
  <c r="E63" i="24" s="1"/>
  <c r="E63" i="9"/>
  <c r="G63" i="9"/>
  <c r="D64" i="9"/>
  <c r="E64" i="24" s="1"/>
  <c r="E64" i="9"/>
  <c r="G64" i="9"/>
  <c r="A321" i="24" l="1"/>
  <c r="B321" i="24"/>
  <c r="C321" i="24"/>
  <c r="V3" i="37"/>
  <c r="V4" i="37"/>
  <c r="V5" i="37"/>
  <c r="V6" i="37"/>
  <c r="V7" i="37"/>
  <c r="V8" i="37"/>
  <c r="V9" i="37"/>
  <c r="V10" i="37"/>
  <c r="V11" i="37"/>
  <c r="V12" i="37"/>
  <c r="V13" i="37"/>
  <c r="V14" i="37"/>
  <c r="V15" i="37"/>
  <c r="V16" i="37"/>
  <c r="V17" i="37"/>
  <c r="V18" i="37"/>
  <c r="V19" i="37"/>
  <c r="V20" i="37"/>
  <c r="V21" i="37"/>
  <c r="V22" i="37"/>
  <c r="V23" i="37"/>
  <c r="V24" i="37"/>
  <c r="V25" i="37"/>
  <c r="V26" i="37"/>
  <c r="V27" i="37"/>
  <c r="V28" i="37"/>
  <c r="V29" i="37"/>
  <c r="V30" i="37"/>
  <c r="V31" i="37"/>
  <c r="V32" i="37"/>
  <c r="V33" i="37"/>
  <c r="V34" i="37"/>
  <c r="V35" i="37"/>
  <c r="V36" i="37"/>
  <c r="V37" i="37"/>
  <c r="V38" i="37"/>
  <c r="V39" i="37"/>
  <c r="V40" i="37"/>
  <c r="V41" i="37"/>
  <c r="V42" i="37"/>
  <c r="V43" i="37"/>
  <c r="V44" i="37"/>
  <c r="V45" i="37"/>
  <c r="V46" i="37"/>
  <c r="V47" i="37"/>
  <c r="V48" i="37"/>
  <c r="V49" i="37"/>
  <c r="V50" i="37"/>
  <c r="V51" i="37"/>
  <c r="V52" i="37"/>
  <c r="V53" i="37"/>
  <c r="V54" i="37"/>
  <c r="V2" i="37"/>
  <c r="D65" i="9"/>
  <c r="E65" i="24" s="1"/>
  <c r="E65" i="9"/>
  <c r="G65" i="9"/>
  <c r="D66" i="9"/>
  <c r="E66" i="24" s="1"/>
  <c r="E66" i="9"/>
  <c r="G66" i="9"/>
  <c r="D67" i="9"/>
  <c r="E67" i="24" s="1"/>
  <c r="E67" i="9"/>
  <c r="G67" i="9"/>
  <c r="D68" i="9"/>
  <c r="E68" i="24" s="1"/>
  <c r="E68" i="9"/>
  <c r="G68" i="9"/>
  <c r="D69" i="9"/>
  <c r="E69" i="24" s="1"/>
  <c r="E69" i="9"/>
  <c r="G69" i="9"/>
  <c r="D70" i="9"/>
  <c r="E70" i="24" s="1"/>
  <c r="E70" i="9"/>
  <c r="G70" i="9"/>
  <c r="D71" i="9"/>
  <c r="E71" i="24" s="1"/>
  <c r="E71" i="9"/>
  <c r="G71" i="9"/>
  <c r="D72" i="9"/>
  <c r="E72" i="24" s="1"/>
  <c r="E72" i="9"/>
  <c r="G72" i="9"/>
  <c r="D73" i="9"/>
  <c r="E73" i="24" s="1"/>
  <c r="E73" i="9"/>
  <c r="G73" i="9"/>
  <c r="D74" i="9"/>
  <c r="E74" i="24" s="1"/>
  <c r="E74" i="9"/>
  <c r="G74" i="9"/>
  <c r="D75" i="9"/>
  <c r="E75" i="24" s="1"/>
  <c r="E75" i="9"/>
  <c r="G75" i="9"/>
  <c r="D76" i="9"/>
  <c r="E76" i="24" s="1"/>
  <c r="D77" i="9"/>
  <c r="E77" i="24" s="1"/>
  <c r="D78" i="9"/>
  <c r="E78" i="24" s="1"/>
  <c r="D79" i="9"/>
  <c r="E79" i="24" s="1"/>
  <c r="D80" i="9"/>
  <c r="E80" i="24" s="1"/>
  <c r="D81" i="9"/>
  <c r="E81" i="24" s="1"/>
  <c r="D82" i="9"/>
  <c r="E82" i="24" s="1"/>
  <c r="D83" i="9"/>
  <c r="E83" i="24" s="1"/>
  <c r="D84" i="9"/>
  <c r="E84" i="24" s="1"/>
  <c r="D85" i="9"/>
  <c r="E85" i="24" s="1"/>
  <c r="D86" i="9"/>
  <c r="E86" i="24" s="1"/>
  <c r="D87" i="9"/>
  <c r="E87" i="24" s="1"/>
  <c r="D88" i="9"/>
  <c r="E88" i="24" s="1"/>
  <c r="D89" i="9"/>
  <c r="E89" i="24" s="1"/>
  <c r="D90" i="9"/>
  <c r="E90" i="24" s="1"/>
  <c r="D91" i="9"/>
  <c r="E91" i="24" s="1"/>
  <c r="D92" i="9"/>
  <c r="E92" i="24" s="1"/>
  <c r="D93" i="9"/>
  <c r="E93" i="24" s="1"/>
  <c r="D94" i="9"/>
  <c r="E94" i="24" s="1"/>
  <c r="D95" i="9"/>
  <c r="E95" i="24" s="1"/>
  <c r="D96" i="9"/>
  <c r="E96" i="24" s="1"/>
  <c r="D97" i="9"/>
  <c r="E97" i="24" s="1"/>
  <c r="D98" i="9"/>
  <c r="E98" i="24" s="1"/>
  <c r="D99" i="9"/>
  <c r="E99" i="24" s="1"/>
  <c r="D100" i="9"/>
  <c r="E100" i="24" s="1"/>
  <c r="D101" i="9"/>
  <c r="E101" i="24" s="1"/>
  <c r="D102" i="9"/>
  <c r="E102" i="24" s="1"/>
  <c r="D103" i="9"/>
  <c r="E103" i="24" s="1"/>
  <c r="D104" i="9"/>
  <c r="E104" i="24" s="1"/>
  <c r="D105" i="9"/>
  <c r="E105" i="24" s="1"/>
  <c r="D106" i="9"/>
  <c r="E106" i="24" s="1"/>
  <c r="D107" i="9"/>
  <c r="E107" i="24" s="1"/>
  <c r="D108" i="9"/>
  <c r="E108" i="24" s="1"/>
  <c r="D109" i="9"/>
  <c r="E109" i="24" s="1"/>
  <c r="D110" i="9"/>
  <c r="E110" i="24" s="1"/>
  <c r="D111" i="9"/>
  <c r="E111" i="24" s="1"/>
  <c r="D112" i="9"/>
  <c r="E112" i="24" s="1"/>
  <c r="D113" i="9"/>
  <c r="E113" i="24" s="1"/>
  <c r="D114" i="9"/>
  <c r="E114" i="24" s="1"/>
  <c r="D115" i="9"/>
  <c r="E115" i="24" s="1"/>
  <c r="D116" i="9"/>
  <c r="E116" i="24" s="1"/>
  <c r="D117" i="9"/>
  <c r="E117" i="24" s="1"/>
  <c r="D118" i="9"/>
  <c r="E118" i="24" s="1"/>
  <c r="D119" i="9"/>
  <c r="E119" i="24" s="1"/>
  <c r="D120" i="9"/>
  <c r="E120" i="24" s="1"/>
  <c r="D121" i="9"/>
  <c r="E121" i="24" s="1"/>
  <c r="D122" i="9"/>
  <c r="E122" i="24" s="1"/>
  <c r="D123" i="9"/>
  <c r="E123" i="24" s="1"/>
  <c r="D124" i="9"/>
  <c r="E124" i="24" s="1"/>
  <c r="D125" i="9"/>
  <c r="E125" i="24" s="1"/>
  <c r="D126" i="9"/>
  <c r="E126" i="24" s="1"/>
  <c r="D127" i="9"/>
  <c r="E127" i="24" s="1"/>
  <c r="D128" i="9"/>
  <c r="E128" i="24" s="1"/>
  <c r="D129" i="9"/>
  <c r="E129" i="24" s="1"/>
  <c r="D130" i="9"/>
  <c r="E130" i="24" s="1"/>
  <c r="D131" i="9"/>
  <c r="E131" i="24" s="1"/>
  <c r="D132" i="9"/>
  <c r="E132" i="24" s="1"/>
  <c r="D133" i="9"/>
  <c r="E133" i="24" s="1"/>
  <c r="D134" i="9"/>
  <c r="E134" i="24" s="1"/>
  <c r="D135" i="9"/>
  <c r="E135" i="24" s="1"/>
  <c r="D136" i="9"/>
  <c r="E136" i="24" s="1"/>
  <c r="D137" i="9"/>
  <c r="E137" i="24" s="1"/>
  <c r="D138" i="9"/>
  <c r="E138" i="24" s="1"/>
  <c r="D139" i="9"/>
  <c r="E139" i="24" s="1"/>
  <c r="D140" i="9"/>
  <c r="E140" i="24" s="1"/>
  <c r="D141" i="9"/>
  <c r="E141" i="24" s="1"/>
  <c r="D142" i="9"/>
  <c r="E142" i="24" s="1"/>
  <c r="D143" i="9"/>
  <c r="E143" i="24" s="1"/>
  <c r="D144" i="9"/>
  <c r="E144" i="24" s="1"/>
  <c r="D145" i="9"/>
  <c r="E145" i="24" s="1"/>
  <c r="D146" i="9"/>
  <c r="E146" i="24" s="1"/>
  <c r="D147" i="9"/>
  <c r="E147" i="24" s="1"/>
  <c r="D148" i="9"/>
  <c r="E148" i="24" s="1"/>
  <c r="D149" i="9"/>
  <c r="E149" i="24" s="1"/>
  <c r="D150" i="9"/>
  <c r="E150" i="24" s="1"/>
  <c r="D151" i="9"/>
  <c r="E151" i="24" s="1"/>
  <c r="D152" i="9"/>
  <c r="E152" i="24" s="1"/>
  <c r="D153" i="9"/>
  <c r="E153" i="24" s="1"/>
  <c r="D154" i="9"/>
  <c r="E154" i="24" s="1"/>
  <c r="D155" i="9"/>
  <c r="E155" i="24" s="1"/>
  <c r="D156" i="9"/>
  <c r="E156" i="24" s="1"/>
  <c r="D157" i="9"/>
  <c r="E157" i="24" s="1"/>
  <c r="D158" i="9"/>
  <c r="E158" i="24" s="1"/>
  <c r="D159" i="9"/>
  <c r="E159" i="24" s="1"/>
  <c r="D160" i="9"/>
  <c r="E160" i="24" s="1"/>
  <c r="D161" i="9"/>
  <c r="E161" i="24" s="1"/>
  <c r="D162" i="9"/>
  <c r="E162" i="24" s="1"/>
  <c r="D163" i="9"/>
  <c r="E163" i="24" s="1"/>
  <c r="D164" i="9"/>
  <c r="E164" i="24" s="1"/>
  <c r="D165" i="9"/>
  <c r="E165" i="24" s="1"/>
  <c r="D166" i="9"/>
  <c r="E166" i="24" s="1"/>
  <c r="D167" i="9"/>
  <c r="E167" i="24" s="1"/>
  <c r="D168" i="9"/>
  <c r="E168" i="24" s="1"/>
  <c r="D169" i="9"/>
  <c r="E169" i="24" s="1"/>
  <c r="D170" i="9"/>
  <c r="E170" i="24" s="1"/>
  <c r="D171" i="9"/>
  <c r="E171" i="24" s="1"/>
  <c r="D172" i="9"/>
  <c r="E172" i="24" s="1"/>
  <c r="D173" i="9"/>
  <c r="E173" i="24" s="1"/>
  <c r="D174" i="9"/>
  <c r="E174" i="24" s="1"/>
  <c r="D175" i="9"/>
  <c r="E175" i="24" s="1"/>
  <c r="D176" i="9"/>
  <c r="E176" i="24" s="1"/>
  <c r="D177" i="9"/>
  <c r="E177" i="24" s="1"/>
  <c r="D178" i="9"/>
  <c r="E178" i="24" s="1"/>
  <c r="D179" i="9"/>
  <c r="E179" i="24" s="1"/>
  <c r="D180" i="9"/>
  <c r="E180" i="24" s="1"/>
  <c r="D181" i="9"/>
  <c r="E181" i="24" s="1"/>
  <c r="D182" i="9"/>
  <c r="E182" i="24" s="1"/>
  <c r="D183" i="9"/>
  <c r="E183" i="24" s="1"/>
  <c r="D184" i="9"/>
  <c r="E184" i="24" s="1"/>
  <c r="D185" i="9"/>
  <c r="E185" i="24" s="1"/>
  <c r="D186" i="9"/>
  <c r="E186" i="24" s="1"/>
  <c r="D187" i="9"/>
  <c r="E187" i="24" s="1"/>
  <c r="D188" i="9"/>
  <c r="E188" i="24" s="1"/>
  <c r="D189" i="9"/>
  <c r="E189" i="24" s="1"/>
  <c r="D190" i="9"/>
  <c r="E190" i="24" s="1"/>
  <c r="D191" i="9"/>
  <c r="E191" i="24" s="1"/>
  <c r="D192" i="9"/>
  <c r="E192" i="24" s="1"/>
  <c r="D193" i="9"/>
  <c r="E193" i="24" s="1"/>
  <c r="D194" i="9"/>
  <c r="E194" i="24" s="1"/>
  <c r="D195" i="9"/>
  <c r="E195" i="24" s="1"/>
  <c r="D196" i="9"/>
  <c r="E196" i="24" s="1"/>
  <c r="D197" i="9"/>
  <c r="E197" i="24" s="1"/>
  <c r="D198" i="9"/>
  <c r="E198" i="24" s="1"/>
  <c r="D199" i="9"/>
  <c r="E199" i="24" s="1"/>
  <c r="D200" i="9"/>
  <c r="E200" i="24" s="1"/>
  <c r="D201" i="9"/>
  <c r="E201" i="24" s="1"/>
  <c r="D202" i="9"/>
  <c r="E202" i="24" s="1"/>
  <c r="D203" i="9"/>
  <c r="E203" i="24" s="1"/>
  <c r="D204" i="9"/>
  <c r="E204" i="24" s="1"/>
  <c r="D205" i="9"/>
  <c r="E205" i="24" s="1"/>
  <c r="D206" i="9"/>
  <c r="E206" i="24" s="1"/>
  <c r="D207" i="9"/>
  <c r="E207" i="24" s="1"/>
  <c r="D208" i="9"/>
  <c r="E208" i="24" s="1"/>
  <c r="D209" i="9"/>
  <c r="E209" i="24" s="1"/>
  <c r="D210" i="9"/>
  <c r="E210" i="24" s="1"/>
  <c r="D211" i="9"/>
  <c r="E211" i="24" s="1"/>
  <c r="D212" i="9"/>
  <c r="E212" i="24" s="1"/>
  <c r="D213" i="9"/>
  <c r="E213" i="24" s="1"/>
  <c r="D214" i="9"/>
  <c r="E214" i="24" s="1"/>
  <c r="D215" i="9"/>
  <c r="E215" i="24" s="1"/>
  <c r="D216" i="9"/>
  <c r="E216" i="24" s="1"/>
  <c r="D217" i="9"/>
  <c r="E217" i="24" s="1"/>
  <c r="D218" i="9"/>
  <c r="E218" i="24" s="1"/>
  <c r="D219" i="9"/>
  <c r="E219" i="24" s="1"/>
  <c r="D220" i="9"/>
  <c r="E220" i="24" s="1"/>
  <c r="D221" i="9"/>
  <c r="E221" i="24" s="1"/>
  <c r="D222" i="9"/>
  <c r="E222" i="24" s="1"/>
  <c r="D223" i="9"/>
  <c r="E223" i="24" s="1"/>
  <c r="D224" i="9"/>
  <c r="E224" i="24" s="1"/>
  <c r="D225" i="9"/>
  <c r="E225" i="24" s="1"/>
  <c r="D226" i="9"/>
  <c r="E226" i="24" s="1"/>
  <c r="D227" i="9"/>
  <c r="E227" i="24" s="1"/>
  <c r="D228" i="9"/>
  <c r="E228" i="24" s="1"/>
  <c r="D229" i="9"/>
  <c r="E229" i="24" s="1"/>
  <c r="D230" i="9"/>
  <c r="E230" i="24" s="1"/>
  <c r="D231" i="9"/>
  <c r="E231" i="24" s="1"/>
  <c r="D232" i="9"/>
  <c r="E232" i="24" s="1"/>
  <c r="D233" i="9"/>
  <c r="E233" i="24" s="1"/>
  <c r="D234" i="9"/>
  <c r="E234" i="24" s="1"/>
  <c r="D235" i="9"/>
  <c r="E235" i="24" s="1"/>
  <c r="D236" i="9"/>
  <c r="E236" i="24" s="1"/>
  <c r="D237" i="9"/>
  <c r="E237" i="24" s="1"/>
  <c r="D238" i="9"/>
  <c r="E238" i="24" s="1"/>
  <c r="D239" i="9"/>
  <c r="E239" i="24" s="1"/>
  <c r="D240" i="9"/>
  <c r="E240" i="24" s="1"/>
  <c r="D241" i="9"/>
  <c r="E241" i="24" s="1"/>
  <c r="D242" i="9"/>
  <c r="E242" i="24" s="1"/>
  <c r="D243" i="9"/>
  <c r="E243" i="24" s="1"/>
  <c r="D244" i="9"/>
  <c r="E244" i="24" s="1"/>
  <c r="D245" i="9"/>
  <c r="E245" i="24" s="1"/>
  <c r="D246" i="9"/>
  <c r="E246" i="24" s="1"/>
  <c r="D247" i="9"/>
  <c r="E247" i="24" s="1"/>
  <c r="D248" i="9"/>
  <c r="E248" i="24" s="1"/>
  <c r="D249" i="9"/>
  <c r="E249" i="24" s="1"/>
  <c r="D250" i="9"/>
  <c r="E250" i="24" s="1"/>
  <c r="D251" i="9"/>
  <c r="E251" i="24" s="1"/>
  <c r="D252" i="9"/>
  <c r="E252" i="24" s="1"/>
  <c r="D253" i="9"/>
  <c r="E253" i="24" s="1"/>
  <c r="D254" i="9"/>
  <c r="E254" i="24" s="1"/>
  <c r="D255" i="9"/>
  <c r="E255" i="24" s="1"/>
  <c r="D256" i="9"/>
  <c r="E256" i="24" s="1"/>
  <c r="D257" i="9"/>
  <c r="E257" i="24" s="1"/>
  <c r="D258" i="9"/>
  <c r="E258" i="24" s="1"/>
  <c r="D259" i="9"/>
  <c r="E259" i="24" s="1"/>
  <c r="D260" i="9"/>
  <c r="E260" i="24" s="1"/>
  <c r="D261" i="9"/>
  <c r="E261" i="24" s="1"/>
  <c r="D262" i="9"/>
  <c r="E262" i="24" s="1"/>
  <c r="D263" i="9"/>
  <c r="E263" i="24" s="1"/>
  <c r="D264" i="9"/>
  <c r="E264" i="24" s="1"/>
  <c r="D265" i="9"/>
  <c r="E265" i="24" s="1"/>
  <c r="D266" i="9"/>
  <c r="E266" i="24" s="1"/>
  <c r="D267" i="9"/>
  <c r="E267" i="24" s="1"/>
  <c r="D268" i="9"/>
  <c r="E268" i="24" s="1"/>
  <c r="D269" i="9"/>
  <c r="E269" i="24" s="1"/>
  <c r="D270" i="9"/>
  <c r="E270" i="24" s="1"/>
  <c r="D271" i="9"/>
  <c r="E271" i="24" s="1"/>
  <c r="D272" i="9"/>
  <c r="E272" i="24" s="1"/>
  <c r="D273" i="9"/>
  <c r="E273" i="24" s="1"/>
  <c r="D274" i="9"/>
  <c r="E274" i="24" s="1"/>
  <c r="D275" i="9"/>
  <c r="E275" i="24" s="1"/>
  <c r="D276" i="9"/>
  <c r="E276" i="24" s="1"/>
  <c r="D277" i="9"/>
  <c r="E277" i="24" s="1"/>
  <c r="D278" i="9"/>
  <c r="E278" i="24" s="1"/>
  <c r="D279" i="9"/>
  <c r="E279" i="24" s="1"/>
  <c r="D280" i="9"/>
  <c r="E280" i="24" s="1"/>
  <c r="D281" i="9"/>
  <c r="E281" i="24" s="1"/>
  <c r="D282" i="9"/>
  <c r="E282" i="24" s="1"/>
  <c r="D283" i="9"/>
  <c r="E283" i="24" s="1"/>
  <c r="D284" i="9"/>
  <c r="E284" i="24" s="1"/>
  <c r="D285" i="9"/>
  <c r="E285" i="24" s="1"/>
  <c r="D286" i="9"/>
  <c r="E286" i="24" s="1"/>
  <c r="D287" i="9"/>
  <c r="E287" i="24" s="1"/>
  <c r="D288" i="9"/>
  <c r="E288" i="24" s="1"/>
  <c r="D289" i="9"/>
  <c r="E289" i="24" s="1"/>
  <c r="D290" i="9"/>
  <c r="E290" i="24" s="1"/>
  <c r="D291" i="9"/>
  <c r="E291" i="24" s="1"/>
  <c r="D292" i="9"/>
  <c r="E292" i="24" s="1"/>
  <c r="D293" i="9"/>
  <c r="E293" i="24" s="1"/>
  <c r="D294" i="9"/>
  <c r="E294" i="24" s="1"/>
  <c r="D295" i="9"/>
  <c r="E295" i="24" s="1"/>
  <c r="D296" i="9"/>
  <c r="E296" i="24" s="1"/>
  <c r="D297" i="9"/>
  <c r="E297" i="24" s="1"/>
  <c r="D298" i="9"/>
  <c r="E298" i="24" s="1"/>
  <c r="D299" i="9"/>
  <c r="E299" i="24" s="1"/>
  <c r="D300" i="9"/>
  <c r="E300" i="24" s="1"/>
  <c r="D301" i="9"/>
  <c r="E301" i="24" s="1"/>
  <c r="D302" i="9"/>
  <c r="E302" i="24" s="1"/>
  <c r="D303" i="9"/>
  <c r="E303" i="24" s="1"/>
  <c r="D304" i="9"/>
  <c r="E304" i="24" s="1"/>
  <c r="D305" i="9"/>
  <c r="E305" i="24" s="1"/>
  <c r="D306" i="9"/>
  <c r="E306" i="24" s="1"/>
  <c r="D307" i="9"/>
  <c r="E307" i="24" s="1"/>
  <c r="D308" i="9"/>
  <c r="E308" i="24" s="1"/>
  <c r="D309" i="9"/>
  <c r="E309" i="24" s="1"/>
  <c r="D310" i="9"/>
  <c r="E310" i="24" s="1"/>
  <c r="D311" i="9"/>
  <c r="E311" i="24" s="1"/>
  <c r="D312" i="9"/>
  <c r="E312" i="24" s="1"/>
  <c r="D313" i="9"/>
  <c r="E313" i="24" s="1"/>
  <c r="D314" i="9"/>
  <c r="E314" i="24" s="1"/>
  <c r="D315" i="9"/>
  <c r="E315" i="24" s="1"/>
  <c r="D316" i="9"/>
  <c r="E316" i="24" s="1"/>
  <c r="D317" i="9"/>
  <c r="E317" i="24" s="1"/>
  <c r="D318" i="9"/>
  <c r="E318" i="24" s="1"/>
  <c r="D321" i="9"/>
  <c r="E321" i="24" s="1"/>
  <c r="D322" i="9"/>
  <c r="E322" i="24" s="1"/>
  <c r="E322" i="9"/>
  <c r="G322" i="9"/>
  <c r="E318" i="9"/>
  <c r="E321" i="9"/>
  <c r="G318" i="9"/>
  <c r="G321" i="9"/>
  <c r="E76" i="9"/>
  <c r="G76" i="9"/>
  <c r="E77" i="9"/>
  <c r="G77" i="9"/>
  <c r="E78" i="9"/>
  <c r="G78" i="9"/>
  <c r="E79" i="9"/>
  <c r="G79" i="9"/>
  <c r="E80" i="9"/>
  <c r="G80" i="9"/>
  <c r="E81" i="9"/>
  <c r="G81" i="9"/>
  <c r="E82" i="9"/>
  <c r="G82" i="9"/>
  <c r="E83" i="9"/>
  <c r="G83" i="9"/>
  <c r="E84" i="9"/>
  <c r="G84" i="9"/>
  <c r="E85" i="9"/>
  <c r="G85" i="9"/>
  <c r="E86" i="9"/>
  <c r="G86" i="9"/>
  <c r="E87" i="9"/>
  <c r="G87" i="9"/>
  <c r="E88" i="9"/>
  <c r="G88" i="9"/>
  <c r="E89" i="9"/>
  <c r="G89" i="9"/>
  <c r="E90" i="9"/>
  <c r="G90" i="9"/>
  <c r="E91" i="9"/>
  <c r="G91" i="9"/>
  <c r="E92" i="9"/>
  <c r="G92" i="9"/>
  <c r="E93" i="9"/>
  <c r="G93" i="9"/>
  <c r="E94" i="9"/>
  <c r="G94" i="9"/>
  <c r="E95" i="9"/>
  <c r="G95" i="9"/>
  <c r="E96" i="9"/>
  <c r="G96" i="9"/>
  <c r="E97" i="9"/>
  <c r="G97" i="9"/>
  <c r="E98" i="9"/>
  <c r="G98" i="9"/>
  <c r="E99" i="9"/>
  <c r="G99" i="9"/>
  <c r="E100" i="9"/>
  <c r="G100" i="9"/>
  <c r="E101" i="9"/>
  <c r="G101" i="9"/>
  <c r="E102" i="9"/>
  <c r="G102" i="9"/>
  <c r="E103" i="9"/>
  <c r="G103" i="9"/>
  <c r="E104" i="9"/>
  <c r="G104" i="9"/>
  <c r="E105" i="9"/>
  <c r="G105" i="9"/>
  <c r="E106" i="9"/>
  <c r="G106" i="9"/>
  <c r="E107" i="9"/>
  <c r="G107" i="9"/>
  <c r="E317" i="9"/>
  <c r="G317" i="9"/>
  <c r="E108" i="9"/>
  <c r="G108" i="9"/>
  <c r="E109" i="9"/>
  <c r="G109" i="9"/>
  <c r="E110" i="9"/>
  <c r="G110" i="9"/>
  <c r="E111" i="9"/>
  <c r="G111" i="9"/>
  <c r="E112" i="9"/>
  <c r="G112" i="9"/>
  <c r="E113" i="9"/>
  <c r="G113" i="9"/>
  <c r="E114" i="9"/>
  <c r="G114" i="9"/>
  <c r="E115" i="9"/>
  <c r="G115" i="9"/>
  <c r="E116" i="9"/>
  <c r="G116" i="9"/>
  <c r="E117" i="9"/>
  <c r="G117" i="9"/>
  <c r="E118" i="9"/>
  <c r="G118" i="9"/>
  <c r="E119" i="9"/>
  <c r="G119" i="9"/>
  <c r="E120" i="9"/>
  <c r="G120" i="9"/>
  <c r="E121" i="9"/>
  <c r="G121" i="9"/>
  <c r="E122" i="9"/>
  <c r="G122" i="9"/>
  <c r="E123" i="9"/>
  <c r="G123" i="9"/>
  <c r="E124" i="9"/>
  <c r="G124" i="9"/>
  <c r="E125" i="9"/>
  <c r="G125" i="9"/>
  <c r="E126" i="9"/>
  <c r="G126" i="9"/>
  <c r="E127" i="9"/>
  <c r="G127" i="9"/>
  <c r="E128" i="9"/>
  <c r="G128" i="9"/>
  <c r="E129" i="9"/>
  <c r="G129" i="9"/>
  <c r="E130" i="9"/>
  <c r="G130" i="9"/>
  <c r="E131" i="9"/>
  <c r="G131" i="9"/>
  <c r="E132" i="9"/>
  <c r="G132" i="9"/>
  <c r="E133" i="9"/>
  <c r="G133" i="9"/>
  <c r="E134" i="9"/>
  <c r="G134" i="9"/>
  <c r="E135" i="9"/>
  <c r="G135" i="9"/>
  <c r="E136" i="9"/>
  <c r="G136" i="9"/>
  <c r="E137" i="9"/>
  <c r="G137" i="9"/>
  <c r="E138" i="9"/>
  <c r="G138" i="9"/>
  <c r="E139" i="9"/>
  <c r="G139" i="9"/>
  <c r="E140" i="9"/>
  <c r="G140" i="9"/>
  <c r="E141" i="9"/>
  <c r="G141" i="9"/>
  <c r="E142" i="9"/>
  <c r="G142" i="9"/>
  <c r="E143" i="9"/>
  <c r="G143" i="9"/>
  <c r="E144" i="9"/>
  <c r="G144" i="9"/>
  <c r="E145" i="9"/>
  <c r="G145" i="9"/>
  <c r="E146" i="9"/>
  <c r="G146" i="9"/>
  <c r="E147" i="9"/>
  <c r="G147" i="9"/>
  <c r="E148" i="9"/>
  <c r="G148" i="9"/>
  <c r="E149" i="9"/>
  <c r="G149" i="9"/>
  <c r="E150" i="9"/>
  <c r="G150" i="9"/>
  <c r="E151" i="9"/>
  <c r="G151" i="9"/>
  <c r="E152" i="9"/>
  <c r="G152" i="9"/>
  <c r="E153" i="9"/>
  <c r="G153" i="9"/>
  <c r="E154" i="9"/>
  <c r="G154" i="9"/>
  <c r="E155" i="9"/>
  <c r="G155" i="9"/>
  <c r="E156" i="9"/>
  <c r="G156" i="9"/>
  <c r="E157" i="9"/>
  <c r="G157" i="9"/>
  <c r="E158" i="9"/>
  <c r="G158" i="9"/>
  <c r="E159" i="9"/>
  <c r="G159" i="9"/>
  <c r="E160" i="9"/>
  <c r="G160" i="9"/>
  <c r="E161" i="9"/>
  <c r="G161" i="9"/>
  <c r="E162" i="9"/>
  <c r="G162" i="9"/>
  <c r="E163" i="9"/>
  <c r="G163" i="9"/>
  <c r="E164" i="9"/>
  <c r="G164" i="9"/>
  <c r="E165" i="9"/>
  <c r="G165" i="9"/>
  <c r="E166" i="9"/>
  <c r="G166" i="9"/>
  <c r="E167" i="9"/>
  <c r="G167" i="9"/>
  <c r="E168" i="9"/>
  <c r="G168" i="9"/>
  <c r="E169" i="9"/>
  <c r="G169" i="9"/>
  <c r="E170" i="9"/>
  <c r="G170" i="9"/>
  <c r="E171" i="9"/>
  <c r="G171" i="9"/>
  <c r="E172" i="9"/>
  <c r="G172" i="9"/>
  <c r="E173" i="9"/>
  <c r="G173" i="9"/>
  <c r="E174" i="9"/>
  <c r="G174" i="9"/>
  <c r="E175" i="9"/>
  <c r="G175" i="9"/>
  <c r="E176" i="9"/>
  <c r="G176" i="9"/>
  <c r="E177" i="9"/>
  <c r="G177" i="9"/>
  <c r="E178" i="9"/>
  <c r="G178" i="9"/>
  <c r="E179" i="9"/>
  <c r="G179" i="9"/>
  <c r="E180" i="9"/>
  <c r="G180" i="9"/>
  <c r="E181" i="9"/>
  <c r="G181" i="9"/>
  <c r="E182" i="9"/>
  <c r="G182" i="9"/>
  <c r="E183" i="9"/>
  <c r="G183" i="9"/>
  <c r="E184" i="9"/>
  <c r="G184" i="9"/>
  <c r="E185" i="9"/>
  <c r="G185" i="9"/>
  <c r="E186" i="9"/>
  <c r="G186" i="9"/>
  <c r="D321" i="24" l="1" a="1"/>
  <c r="D321" i="24" s="1"/>
  <c r="G316" i="9" l="1"/>
  <c r="G315" i="9"/>
  <c r="G314" i="9"/>
  <c r="G313" i="9"/>
  <c r="G312" i="9"/>
  <c r="G311" i="9"/>
  <c r="G310" i="9"/>
  <c r="G309" i="9"/>
  <c r="G308" i="9"/>
  <c r="G307" i="9"/>
  <c r="G306" i="9"/>
  <c r="G305" i="9"/>
  <c r="G304" i="9"/>
  <c r="G303" i="9"/>
  <c r="G302" i="9"/>
  <c r="G301" i="9"/>
  <c r="G300" i="9"/>
  <c r="G299" i="9"/>
  <c r="G298" i="9"/>
  <c r="G297" i="9"/>
  <c r="G296" i="9"/>
  <c r="G295" i="9"/>
  <c r="G294" i="9"/>
  <c r="G293" i="9"/>
  <c r="G292" i="9"/>
  <c r="G291" i="9"/>
  <c r="G290" i="9"/>
  <c r="G289" i="9"/>
  <c r="G288" i="9"/>
  <c r="G287" i="9"/>
  <c r="G286" i="9"/>
  <c r="G285" i="9"/>
  <c r="G284" i="9"/>
  <c r="G283" i="9"/>
  <c r="G282" i="9"/>
  <c r="G281" i="9"/>
  <c r="G280" i="9"/>
  <c r="G279" i="9"/>
  <c r="G278" i="9"/>
  <c r="G277" i="9"/>
  <c r="G276" i="9"/>
  <c r="G275" i="9"/>
  <c r="G274" i="9"/>
  <c r="G273" i="9"/>
  <c r="G272" i="9"/>
  <c r="G271" i="9"/>
  <c r="G270" i="9"/>
  <c r="G269" i="9"/>
  <c r="G268" i="9"/>
  <c r="G267" i="9"/>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B319" i="24"/>
  <c r="C2" i="24"/>
  <c r="C3" i="24"/>
  <c r="C4" i="24"/>
  <c r="C5" i="24"/>
  <c r="C6" i="24"/>
  <c r="C7" i="24"/>
  <c r="C8" i="24"/>
  <c r="C9" i="24"/>
  <c r="C10" i="24"/>
  <c r="C11" i="24"/>
  <c r="C12" i="24"/>
  <c r="C13"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258"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287" i="24"/>
  <c r="C288" i="24"/>
  <c r="C289" i="24"/>
  <c r="C290" i="24"/>
  <c r="C291" i="24"/>
  <c r="C292" i="24"/>
  <c r="C293" i="24"/>
  <c r="C294" i="24"/>
  <c r="C295" i="24"/>
  <c r="C296" i="24"/>
  <c r="C297" i="24"/>
  <c r="C298" i="24"/>
  <c r="C299" i="24"/>
  <c r="C300" i="24"/>
  <c r="C301" i="24"/>
  <c r="C302" i="24"/>
  <c r="C303" i="24"/>
  <c r="C304" i="24"/>
  <c r="C305" i="24"/>
  <c r="C306" i="24"/>
  <c r="C307" i="24"/>
  <c r="C308" i="24"/>
  <c r="C309" i="24"/>
  <c r="C310" i="24"/>
  <c r="C311" i="24"/>
  <c r="C312" i="24"/>
  <c r="C313" i="24"/>
  <c r="C314" i="24"/>
  <c r="C315" i="24"/>
  <c r="C316" i="24"/>
  <c r="C317" i="24"/>
  <c r="C318" i="24"/>
  <c r="C319" i="24"/>
  <c r="C320" i="24"/>
  <c r="C322" i="24"/>
  <c r="B2" i="24"/>
  <c r="D2" i="24" s="1" a="1"/>
  <c r="D2" i="24" s="1"/>
  <c r="B3" i="24"/>
  <c r="B4" i="24"/>
  <c r="B5" i="24"/>
  <c r="B6" i="24"/>
  <c r="B7" i="24"/>
  <c r="B8" i="24"/>
  <c r="B9" i="24"/>
  <c r="B10" i="24"/>
  <c r="B11" i="24"/>
  <c r="B12" i="24"/>
  <c r="B13" i="24"/>
  <c r="B14" i="24"/>
  <c r="B15" i="24"/>
  <c r="B16" i="24"/>
  <c r="B17"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227" i="24"/>
  <c r="B228" i="24"/>
  <c r="B229" i="24"/>
  <c r="B230" i="24"/>
  <c r="B231" i="24"/>
  <c r="B232" i="24"/>
  <c r="B233" i="24"/>
  <c r="B234" i="24"/>
  <c r="B235" i="24"/>
  <c r="B236" i="24"/>
  <c r="B237" i="24"/>
  <c r="B238" i="24"/>
  <c r="B239" i="24"/>
  <c r="B240" i="24"/>
  <c r="B241" i="24"/>
  <c r="B242" i="24"/>
  <c r="B243" i="24"/>
  <c r="B244" i="24"/>
  <c r="B245" i="24"/>
  <c r="B246" i="24"/>
  <c r="B247" i="24"/>
  <c r="B248" i="24"/>
  <c r="B249" i="24"/>
  <c r="B250" i="24"/>
  <c r="B251" i="24"/>
  <c r="B252" i="24"/>
  <c r="B253" i="24"/>
  <c r="B254" i="24"/>
  <c r="B255" i="24"/>
  <c r="B256" i="24"/>
  <c r="B257" i="24"/>
  <c r="B258" i="24"/>
  <c r="B259" i="24"/>
  <c r="B260" i="24"/>
  <c r="B261" i="24"/>
  <c r="B262" i="24"/>
  <c r="B263" i="24"/>
  <c r="B264" i="24"/>
  <c r="B265" i="24"/>
  <c r="B266" i="24"/>
  <c r="B267" i="24"/>
  <c r="B268" i="24"/>
  <c r="B269" i="24"/>
  <c r="B270" i="24"/>
  <c r="B271" i="24"/>
  <c r="B272" i="24"/>
  <c r="B273" i="24"/>
  <c r="B274" i="24"/>
  <c r="B275" i="24"/>
  <c r="B276" i="24"/>
  <c r="B277" i="24"/>
  <c r="B278" i="24"/>
  <c r="B279" i="24"/>
  <c r="B280" i="24"/>
  <c r="B281" i="24"/>
  <c r="B282" i="24"/>
  <c r="B283" i="24"/>
  <c r="B284" i="24"/>
  <c r="B285" i="24"/>
  <c r="B286" i="24"/>
  <c r="B287" i="24"/>
  <c r="B288" i="24"/>
  <c r="B289" i="24"/>
  <c r="B290" i="24"/>
  <c r="B291" i="24"/>
  <c r="B292" i="24"/>
  <c r="B293" i="24"/>
  <c r="B294" i="24"/>
  <c r="B295" i="24"/>
  <c r="B296" i="24"/>
  <c r="B297" i="24"/>
  <c r="B298" i="24"/>
  <c r="B299" i="24"/>
  <c r="B300" i="24"/>
  <c r="B301" i="24"/>
  <c r="B302" i="24"/>
  <c r="B303" i="24"/>
  <c r="B304" i="24"/>
  <c r="B305" i="24"/>
  <c r="B306" i="24"/>
  <c r="B307" i="24"/>
  <c r="B308" i="24"/>
  <c r="B309" i="24"/>
  <c r="B310" i="24"/>
  <c r="B311" i="24"/>
  <c r="B312" i="24"/>
  <c r="B313" i="24"/>
  <c r="B314" i="24"/>
  <c r="B315" i="24"/>
  <c r="B316" i="24"/>
  <c r="B317" i="24"/>
  <c r="B318" i="24"/>
  <c r="B320" i="24"/>
  <c r="B322" i="24"/>
  <c r="A3" i="24"/>
  <c r="A4" i="24"/>
  <c r="A5" i="24"/>
  <c r="A6" i="24"/>
  <c r="A7"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98" i="24"/>
  <c r="A199" i="24"/>
  <c r="A200" i="24"/>
  <c r="A201" i="24"/>
  <c r="A202" i="24"/>
  <c r="A203" i="24"/>
  <c r="A204" i="24"/>
  <c r="A205" i="24"/>
  <c r="A206" i="24"/>
  <c r="A207" i="24"/>
  <c r="A208" i="24"/>
  <c r="A209" i="24"/>
  <c r="A210" i="24"/>
  <c r="A211" i="24"/>
  <c r="A212" i="24"/>
  <c r="A213" i="24"/>
  <c r="A214" i="24"/>
  <c r="A215" i="24"/>
  <c r="A216" i="24"/>
  <c r="A217" i="24"/>
  <c r="A218" i="24"/>
  <c r="A219" i="24"/>
  <c r="A220" i="24"/>
  <c r="A221" i="24"/>
  <c r="A222" i="24"/>
  <c r="A223" i="24"/>
  <c r="A224" i="24"/>
  <c r="A225" i="24"/>
  <c r="A226" i="24"/>
  <c r="A227" i="24"/>
  <c r="A228" i="24"/>
  <c r="A229" i="24"/>
  <c r="A230" i="24"/>
  <c r="A231" i="24"/>
  <c r="A232" i="24"/>
  <c r="A233" i="24"/>
  <c r="A234" i="24"/>
  <c r="A235" i="24"/>
  <c r="A236" i="24"/>
  <c r="A237" i="24"/>
  <c r="A238" i="24"/>
  <c r="A239" i="24"/>
  <c r="A240" i="24"/>
  <c r="A241" i="24"/>
  <c r="A242" i="24"/>
  <c r="A243" i="24"/>
  <c r="A244" i="24"/>
  <c r="A245" i="24"/>
  <c r="A246" i="24"/>
  <c r="A247" i="24"/>
  <c r="A248" i="24"/>
  <c r="A249" i="24"/>
  <c r="A250" i="24"/>
  <c r="A251" i="24"/>
  <c r="A252" i="24"/>
  <c r="A253" i="24"/>
  <c r="A254" i="24"/>
  <c r="A255" i="24"/>
  <c r="A256" i="24"/>
  <c r="A257" i="24"/>
  <c r="A258" i="24"/>
  <c r="A259" i="24"/>
  <c r="A260"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314" i="24"/>
  <c r="A315" i="24"/>
  <c r="A316" i="24"/>
  <c r="A317" i="24"/>
  <c r="A318" i="24"/>
  <c r="A319" i="24"/>
  <c r="A320" i="24"/>
  <c r="A322" i="24"/>
  <c r="D320" i="24" l="1" a="1"/>
  <c r="D320" i="24" s="1"/>
  <c r="D322" i="24" a="1"/>
  <c r="D322" i="24" s="1"/>
  <c r="C6" i="10" a="1"/>
  <c r="C6" i="10" s="1"/>
  <c r="D104" i="24" a="1"/>
  <c r="D104" i="24" s="1"/>
  <c r="D100" i="24" a="1"/>
  <c r="D100" i="24" s="1"/>
  <c r="D96" i="24" a="1"/>
  <c r="D96" i="24" s="1"/>
  <c r="D92" i="24" a="1"/>
  <c r="D92" i="24" s="1"/>
  <c r="D88" i="24" a="1"/>
  <c r="D88" i="24" s="1"/>
  <c r="D84" i="24" a="1"/>
  <c r="D84" i="24" s="1"/>
  <c r="D80" i="24" a="1"/>
  <c r="D80" i="24" s="1"/>
  <c r="D76" i="24" a="1"/>
  <c r="D76" i="24" s="1"/>
  <c r="D72" i="24" a="1"/>
  <c r="D72" i="24" s="1"/>
  <c r="D68" i="24" a="1"/>
  <c r="D68" i="24" s="1"/>
  <c r="D64" i="24" a="1"/>
  <c r="D64" i="24" s="1"/>
  <c r="D60" i="24" a="1"/>
  <c r="D60" i="24" s="1"/>
  <c r="D56" i="24" a="1"/>
  <c r="D56" i="24" s="1"/>
  <c r="D52" i="24" a="1"/>
  <c r="D52" i="24" s="1"/>
  <c r="D48" i="24" a="1"/>
  <c r="D48" i="24" s="1"/>
  <c r="D44" i="24" a="1"/>
  <c r="D44" i="24" s="1"/>
  <c r="D40" i="24" a="1"/>
  <c r="D40" i="24" s="1"/>
  <c r="D36" i="24" a="1"/>
  <c r="D36" i="24" s="1"/>
  <c r="D32" i="24" a="1"/>
  <c r="D32" i="24" s="1"/>
  <c r="D28" i="24" a="1"/>
  <c r="D28" i="24" s="1"/>
  <c r="D24" i="24" a="1"/>
  <c r="D24" i="24" s="1"/>
  <c r="D20" i="24" a="1"/>
  <c r="D20" i="24" s="1"/>
  <c r="D15" i="24" a="1"/>
  <c r="D15" i="24" s="1"/>
  <c r="D11" i="24" a="1"/>
  <c r="D11" i="24" s="1"/>
  <c r="D7" i="24" a="1"/>
  <c r="D7" i="24" s="1"/>
  <c r="D3" i="24" a="1"/>
  <c r="D3" i="24" s="1"/>
  <c r="D107" i="24" a="1"/>
  <c r="D107" i="24" s="1"/>
  <c r="D103" i="24" a="1"/>
  <c r="D103" i="24" s="1"/>
  <c r="D99" i="24" a="1"/>
  <c r="D99" i="24" s="1"/>
  <c r="D95" i="24" a="1"/>
  <c r="D95" i="24" s="1"/>
  <c r="D91" i="24" a="1"/>
  <c r="D91" i="24" s="1"/>
  <c r="D87" i="24" a="1"/>
  <c r="D87" i="24" s="1"/>
  <c r="D83" i="24" a="1"/>
  <c r="D83" i="24" s="1"/>
  <c r="D79" i="24" a="1"/>
  <c r="D79" i="24" s="1"/>
  <c r="D75" i="24" a="1"/>
  <c r="D75" i="24" s="1"/>
  <c r="D71" i="24" a="1"/>
  <c r="D71" i="24" s="1"/>
  <c r="D67" i="24" a="1"/>
  <c r="D67" i="24" s="1"/>
  <c r="D63" i="24" a="1"/>
  <c r="D63" i="24" s="1"/>
  <c r="D59" i="24" a="1"/>
  <c r="D59" i="24" s="1"/>
  <c r="D55" i="24" a="1"/>
  <c r="D55" i="24" s="1"/>
  <c r="D51" i="24" a="1"/>
  <c r="D51" i="24" s="1"/>
  <c r="D47" i="24" a="1"/>
  <c r="D47" i="24" s="1"/>
  <c r="D43" i="24" a="1"/>
  <c r="D43" i="24" s="1"/>
  <c r="D39" i="24" a="1"/>
  <c r="D39" i="24" s="1"/>
  <c r="D35" i="24" a="1"/>
  <c r="D35" i="24" s="1"/>
  <c r="D31" i="24" a="1"/>
  <c r="D31" i="24" s="1"/>
  <c r="D27" i="24" a="1"/>
  <c r="D27" i="24" s="1"/>
  <c r="D23" i="24" a="1"/>
  <c r="D23" i="24" s="1"/>
  <c r="D19" i="24" a="1"/>
  <c r="D19" i="24" s="1"/>
  <c r="D14" i="24" a="1"/>
  <c r="D14" i="24" s="1"/>
  <c r="D10" i="24" a="1"/>
  <c r="D10" i="24" s="1"/>
  <c r="D6" i="24" a="1"/>
  <c r="D6" i="24" s="1"/>
  <c r="D319" i="24" a="1"/>
  <c r="D319" i="24" s="1"/>
  <c r="D318" i="24" a="1"/>
  <c r="D318" i="24" s="1"/>
  <c r="D106" i="24" a="1"/>
  <c r="D106" i="24" s="1"/>
  <c r="D102" i="24" a="1"/>
  <c r="D102" i="24" s="1"/>
  <c r="D98" i="24" a="1"/>
  <c r="D98" i="24" s="1"/>
  <c r="D94" i="24" a="1"/>
  <c r="D94" i="24" s="1"/>
  <c r="D90" i="24" a="1"/>
  <c r="D90" i="24" s="1"/>
  <c r="D86" i="24" a="1"/>
  <c r="D86" i="24" s="1"/>
  <c r="D82" i="24" a="1"/>
  <c r="D82" i="24" s="1"/>
  <c r="D78" i="24" a="1"/>
  <c r="D78" i="24" s="1"/>
  <c r="D74" i="24" a="1"/>
  <c r="D74" i="24" s="1"/>
  <c r="D70" i="24" a="1"/>
  <c r="D70" i="24" s="1"/>
  <c r="D66" i="24" a="1"/>
  <c r="D66" i="24" s="1"/>
  <c r="D62" i="24" a="1"/>
  <c r="D62" i="24" s="1"/>
  <c r="D58" i="24" a="1"/>
  <c r="D58" i="24" s="1"/>
  <c r="D54" i="24" a="1"/>
  <c r="D54" i="24" s="1"/>
  <c r="D50" i="24" a="1"/>
  <c r="D50" i="24" s="1"/>
  <c r="D46" i="24" a="1"/>
  <c r="D46" i="24" s="1"/>
  <c r="D42" i="24" a="1"/>
  <c r="D42" i="24" s="1"/>
  <c r="D38" i="24" a="1"/>
  <c r="D38" i="24" s="1"/>
  <c r="D34" i="24" a="1"/>
  <c r="D34" i="24" s="1"/>
  <c r="D30" i="24" a="1"/>
  <c r="D30" i="24" s="1"/>
  <c r="D26" i="24" a="1"/>
  <c r="D26" i="24" s="1"/>
  <c r="D22" i="24" a="1"/>
  <c r="D22" i="24" s="1"/>
  <c r="D17" i="24" a="1"/>
  <c r="D17" i="24" s="1"/>
  <c r="D13" i="24" a="1"/>
  <c r="D13" i="24" s="1"/>
  <c r="D9" i="24" a="1"/>
  <c r="D9" i="24" s="1"/>
  <c r="D5" i="24" a="1"/>
  <c r="D5" i="24" s="1"/>
  <c r="D105" i="24" a="1"/>
  <c r="D105" i="24" s="1"/>
  <c r="D101" i="24" a="1"/>
  <c r="D101" i="24" s="1"/>
  <c r="D97" i="24" a="1"/>
  <c r="D97" i="24" s="1"/>
  <c r="D93" i="24" a="1"/>
  <c r="D93" i="24" s="1"/>
  <c r="D89" i="24" a="1"/>
  <c r="D89" i="24" s="1"/>
  <c r="D85" i="24" a="1"/>
  <c r="D85" i="24" s="1"/>
  <c r="D81" i="24" a="1"/>
  <c r="D81" i="24" s="1"/>
  <c r="D77" i="24" a="1"/>
  <c r="D77" i="24" s="1"/>
  <c r="D73" i="24" a="1"/>
  <c r="D73" i="24" s="1"/>
  <c r="D69" i="24" a="1"/>
  <c r="D69" i="24" s="1"/>
  <c r="D65" i="24" a="1"/>
  <c r="D65" i="24" s="1"/>
  <c r="D61" i="24" a="1"/>
  <c r="D61" i="24" s="1"/>
  <c r="D57" i="24" a="1"/>
  <c r="D57" i="24" s="1"/>
  <c r="D53" i="24" a="1"/>
  <c r="D53" i="24" s="1"/>
  <c r="D49" i="24" a="1"/>
  <c r="D49" i="24" s="1"/>
  <c r="D45" i="24" a="1"/>
  <c r="D45" i="24" s="1"/>
  <c r="D41" i="24" a="1"/>
  <c r="D41" i="24" s="1"/>
  <c r="D37" i="24" a="1"/>
  <c r="D37" i="24" s="1"/>
  <c r="D33" i="24" a="1"/>
  <c r="D33" i="24" s="1"/>
  <c r="D29" i="24" a="1"/>
  <c r="D29" i="24" s="1"/>
  <c r="D25" i="24" a="1"/>
  <c r="D25" i="24" s="1"/>
  <c r="D21" i="24" a="1"/>
  <c r="D21" i="24" s="1"/>
  <c r="D16" i="24" a="1"/>
  <c r="D16" i="24" s="1"/>
  <c r="D12" i="24" a="1"/>
  <c r="D12" i="24" s="1"/>
  <c r="D8" i="24" a="1"/>
  <c r="D8" i="24" s="1"/>
  <c r="D4" i="24" a="1"/>
  <c r="D4" i="24" s="1"/>
  <c r="D20" i="11" a="1"/>
  <c r="D13" i="11" a="1"/>
  <c r="B23" i="11" a="1"/>
  <c r="C50" i="11" a="1"/>
  <c r="B27" i="11" a="1"/>
  <c r="C51" i="11" a="1"/>
  <c r="B48" i="11" a="1"/>
  <c r="B33" i="11" a="1"/>
  <c r="C9" i="11" a="1"/>
  <c r="C23" i="11" a="1"/>
  <c r="D49" i="11" a="1"/>
  <c r="D30" i="11" a="1"/>
  <c r="B10" i="11" a="1"/>
  <c r="C48" i="11" a="1"/>
  <c r="C11" i="11" a="1"/>
  <c r="D11" i="11" a="1"/>
  <c r="C22" i="11" a="1"/>
  <c r="C21" i="11" a="1"/>
  <c r="B21" i="11" a="1"/>
  <c r="B31" i="11" a="1"/>
  <c r="B44" i="11" a="1"/>
  <c r="B19" i="11" a="1"/>
  <c r="D43" i="11" a="1"/>
  <c r="C30" i="11" a="1"/>
  <c r="B2" i="11" a="1"/>
  <c r="C49" i="11" a="1"/>
  <c r="B20" i="11" a="1"/>
  <c r="D28" i="11" a="1"/>
  <c r="C25" i="11" a="1"/>
  <c r="C24" i="11" a="1"/>
  <c r="B24" i="11" a="1"/>
  <c r="C33" i="11" a="1"/>
  <c r="D4" i="11" a="1"/>
  <c r="D38" i="11" a="1"/>
  <c r="C39" i="11" a="1"/>
  <c r="C12" i="11" a="1"/>
  <c r="C40" i="11" a="1"/>
  <c r="C6" i="11" a="1"/>
  <c r="D47" i="11" a="1"/>
  <c r="C15" i="11" a="1"/>
  <c r="C41" i="11" a="1"/>
  <c r="D21" i="11" a="1"/>
  <c r="C20" i="11" a="1"/>
  <c r="B17" i="11" a="1"/>
  <c r="C42" i="11" a="1"/>
  <c r="B12" i="11" a="1"/>
  <c r="B11" i="11" a="1"/>
  <c r="B18" i="11" a="1"/>
  <c r="D18" i="11" a="1"/>
  <c r="B22" i="11" a="1"/>
  <c r="B15" i="11" a="1"/>
  <c r="B52" i="11" a="1"/>
  <c r="D39" i="11" a="1"/>
  <c r="D23" i="11" a="1"/>
  <c r="B4" i="11" a="1"/>
  <c r="D24" i="11" a="1"/>
  <c r="B32" i="11" a="1"/>
  <c r="D6" i="11" a="1"/>
  <c r="B25" i="11" a="1"/>
  <c r="B9" i="11" a="1"/>
  <c r="D3" i="11" a="1"/>
  <c r="C10" i="11" a="1"/>
  <c r="D27" i="11" a="1"/>
  <c r="B51" i="11" a="1"/>
  <c r="B37" i="11" a="1"/>
  <c r="C18" i="11" a="1"/>
  <c r="D44" i="11" a="1"/>
  <c r="D45" i="11" a="1"/>
  <c r="C26" i="11" a="1"/>
  <c r="D29" i="11" a="1"/>
  <c r="C14" i="11" a="1"/>
  <c r="B29" i="11" a="1"/>
  <c r="C16" i="11" a="1"/>
  <c r="B14" i="11" a="1"/>
  <c r="C2" i="11" a="1"/>
  <c r="B3" i="11" a="1"/>
  <c r="B46" i="11" a="1"/>
  <c r="C46" i="11" a="1"/>
  <c r="B41" i="11" a="1"/>
  <c r="C17" i="11" a="1"/>
  <c r="C13" i="11" a="1"/>
  <c r="C43" i="11" a="1"/>
  <c r="B45" i="11" a="1"/>
  <c r="D9" i="11" a="1"/>
  <c r="D41" i="11" a="1"/>
  <c r="D48" i="11" a="1"/>
  <c r="C19" i="11" a="1"/>
  <c r="C52" i="11" a="1"/>
  <c r="D51" i="11" a="1"/>
  <c r="D19" i="11" a="1"/>
  <c r="C34" i="11" a="1"/>
  <c r="D36" i="11" a="1"/>
  <c r="D8" i="11" a="1"/>
  <c r="B5" i="11" a="1"/>
  <c r="D15" i="11" a="1"/>
  <c r="C31" i="11" a="1"/>
  <c r="B6" i="11" a="1"/>
  <c r="D25" i="11" a="1"/>
  <c r="B36" i="11" a="1"/>
  <c r="B8" i="11" a="1"/>
  <c r="C45" i="11" a="1"/>
  <c r="B28" i="11" a="1"/>
  <c r="D12" i="11" a="1"/>
  <c r="C32" i="11" a="1"/>
  <c r="C27" i="11" a="1"/>
  <c r="B40" i="11" a="1"/>
  <c r="D50" i="11" a="1"/>
  <c r="B42" i="11" a="1"/>
  <c r="C7" i="11" a="1"/>
  <c r="C53" i="11" a="1"/>
  <c r="C29" i="11" a="1"/>
  <c r="D37" i="11" a="1"/>
  <c r="C36" i="11" a="1"/>
  <c r="B39" i="11" a="1"/>
  <c r="B38" i="11" a="1"/>
  <c r="B30" i="11" a="1"/>
  <c r="D10" i="11" a="1"/>
  <c r="D16" i="11" a="1"/>
  <c r="C37" i="11" a="1"/>
  <c r="C38" i="11" a="1"/>
  <c r="C5" i="11" a="1"/>
  <c r="C8" i="11" a="1"/>
  <c r="B7" i="11" a="1"/>
  <c r="D32" i="11" a="1"/>
  <c r="B43" i="11" a="1"/>
  <c r="D31" i="11" a="1"/>
  <c r="B49" i="11" a="1"/>
  <c r="D53" i="11" a="1"/>
  <c r="B13" i="11" a="1"/>
  <c r="B47" i="11" a="1"/>
  <c r="B53" i="11" a="1"/>
  <c r="B26" i="11" a="1"/>
  <c r="B16" i="11" a="1"/>
  <c r="D17" i="11" a="1"/>
  <c r="D2" i="11" a="1"/>
  <c r="D33" i="11" a="1"/>
  <c r="B35" i="11" a="1"/>
  <c r="D46" i="11" a="1"/>
  <c r="B34" i="11" a="1"/>
  <c r="C44" i="11" a="1"/>
  <c r="B50" i="11" a="1"/>
  <c r="D34" i="11" a="1"/>
  <c r="D35" i="11" a="1"/>
  <c r="C28" i="11" a="1"/>
  <c r="D42" i="11" a="1"/>
  <c r="C4" i="11" a="1"/>
  <c r="D52" i="11" a="1"/>
  <c r="D26" i="11" a="1"/>
  <c r="C3" i="11" a="1"/>
  <c r="D7" i="11" a="1"/>
  <c r="C35" i="11" a="1"/>
  <c r="D5" i="11" a="1"/>
  <c r="D22" i="11" a="1"/>
  <c r="D14" i="11" a="1"/>
  <c r="C47" i="11" a="1"/>
  <c r="D40" i="11" a="1"/>
  <c r="B48" i="11" l="1"/>
  <c r="B14" i="11"/>
  <c r="B2" i="11"/>
  <c r="B53" i="11"/>
  <c r="B51" i="11"/>
  <c r="B49" i="11"/>
  <c r="B47" i="11"/>
  <c r="B45" i="11"/>
  <c r="B43" i="11"/>
  <c r="B41" i="11"/>
  <c r="B39" i="11"/>
  <c r="B37" i="11"/>
  <c r="B35" i="11"/>
  <c r="B33" i="11"/>
  <c r="B31" i="11"/>
  <c r="B29" i="11"/>
  <c r="B27" i="11"/>
  <c r="B25" i="11"/>
  <c r="B23" i="11"/>
  <c r="B21" i="11"/>
  <c r="B19" i="11"/>
  <c r="B17" i="11"/>
  <c r="B15" i="11"/>
  <c r="B13" i="11"/>
  <c r="B11" i="11"/>
  <c r="B9" i="11"/>
  <c r="B7" i="11"/>
  <c r="B5" i="11"/>
  <c r="B3" i="11"/>
  <c r="B50" i="11"/>
  <c r="B46" i="11"/>
  <c r="B42" i="11"/>
  <c r="B38" i="11"/>
  <c r="B34" i="11"/>
  <c r="B30" i="11"/>
  <c r="B26" i="11"/>
  <c r="B22" i="11"/>
  <c r="B18" i="11"/>
  <c r="B12" i="11"/>
  <c r="B8" i="11"/>
  <c r="B4" i="11"/>
  <c r="B52" i="11"/>
  <c r="B44" i="11"/>
  <c r="B40" i="11"/>
  <c r="B36" i="11"/>
  <c r="B32" i="11"/>
  <c r="B28" i="11"/>
  <c r="B24" i="11"/>
  <c r="B20" i="11"/>
  <c r="B16" i="11"/>
  <c r="B10" i="11"/>
  <c r="B6" i="11"/>
  <c r="C48" i="11"/>
  <c r="C40" i="11"/>
  <c r="C32" i="11"/>
  <c r="C26" i="11"/>
  <c r="C22" i="11"/>
  <c r="C16" i="11"/>
  <c r="C10" i="11"/>
  <c r="C6" i="11"/>
  <c r="C53" i="11"/>
  <c r="C51" i="11"/>
  <c r="C49" i="11"/>
  <c r="C47" i="11"/>
  <c r="C45" i="11"/>
  <c r="C43" i="11"/>
  <c r="C41" i="11"/>
  <c r="C39" i="11"/>
  <c r="C37" i="11"/>
  <c r="C35" i="11"/>
  <c r="C33" i="11"/>
  <c r="C31" i="11"/>
  <c r="C29" i="11"/>
  <c r="C27" i="11"/>
  <c r="C25" i="11"/>
  <c r="C23" i="11"/>
  <c r="C21" i="11"/>
  <c r="C19" i="11"/>
  <c r="C17" i="11"/>
  <c r="C15" i="11"/>
  <c r="C13" i="11"/>
  <c r="C11" i="11"/>
  <c r="C9" i="11"/>
  <c r="C7" i="11"/>
  <c r="C5" i="11"/>
  <c r="C3" i="11"/>
  <c r="C50" i="11"/>
  <c r="C46" i="11"/>
  <c r="C44" i="11"/>
  <c r="C42" i="11"/>
  <c r="C36" i="11"/>
  <c r="C30" i="11"/>
  <c r="C20" i="11"/>
  <c r="C12" i="11"/>
  <c r="C4" i="11"/>
  <c r="C52" i="11"/>
  <c r="C38" i="11"/>
  <c r="C34" i="11"/>
  <c r="C28" i="11"/>
  <c r="C24" i="11"/>
  <c r="C18" i="11"/>
  <c r="C14" i="11"/>
  <c r="C8" i="11"/>
  <c r="C2" i="11"/>
  <c r="D52" i="11"/>
  <c r="D44" i="11"/>
  <c r="D38" i="11"/>
  <c r="D34" i="11"/>
  <c r="D30" i="11"/>
  <c r="D24" i="11"/>
  <c r="D20" i="11"/>
  <c r="D14" i="11"/>
  <c r="D10" i="11"/>
  <c r="D6" i="11"/>
  <c r="D2" i="11"/>
  <c r="D53" i="11"/>
  <c r="D51" i="11"/>
  <c r="D49" i="11"/>
  <c r="D47" i="11"/>
  <c r="D45" i="11"/>
  <c r="D43" i="11"/>
  <c r="D41" i="11"/>
  <c r="D39" i="11"/>
  <c r="D37" i="11"/>
  <c r="D35" i="11"/>
  <c r="D33" i="11"/>
  <c r="D31" i="11"/>
  <c r="D29" i="11"/>
  <c r="D27" i="11"/>
  <c r="D25" i="11"/>
  <c r="D23" i="11"/>
  <c r="D21" i="11"/>
  <c r="D19" i="11"/>
  <c r="D17" i="11"/>
  <c r="D15" i="11"/>
  <c r="D13" i="11"/>
  <c r="D11" i="11"/>
  <c r="D9" i="11"/>
  <c r="D7" i="11"/>
  <c r="D5" i="11"/>
  <c r="D3" i="11"/>
  <c r="D50" i="11"/>
  <c r="D48" i="11"/>
  <c r="D46" i="11"/>
  <c r="D42" i="11"/>
  <c r="D40" i="11"/>
  <c r="D36" i="11"/>
  <c r="D32" i="11"/>
  <c r="D28" i="11"/>
  <c r="D26" i="11"/>
  <c r="D22" i="11"/>
  <c r="D18" i="11"/>
  <c r="D16" i="11"/>
  <c r="D12" i="11"/>
  <c r="D8" i="11"/>
  <c r="D4" i="11"/>
  <c r="E187" i="9" l="1"/>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I137" i="37" l="1" a="1"/>
  <c r="I137" i="37" s="1"/>
  <c r="C16" i="24"/>
  <c r="C17" i="24"/>
  <c r="C15" i="24"/>
  <c r="C18" i="24"/>
  <c r="C14" i="24"/>
  <c r="K140" i="37" l="1" a="1"/>
  <c r="K140" i="37" s="1"/>
  <c r="M139" i="37" a="1"/>
  <c r="M139" i="37" s="1"/>
  <c r="I139" i="37" a="1"/>
  <c r="I139" i="37" s="1"/>
  <c r="J140" i="37" a="1"/>
  <c r="J140" i="37" s="1"/>
  <c r="L139" i="37" a="1"/>
  <c r="L139" i="37" s="1"/>
  <c r="K141" i="37" a="1"/>
  <c r="K141" i="37" s="1"/>
  <c r="M140" i="37" a="1"/>
  <c r="M140" i="37" s="1"/>
  <c r="I140" i="37" a="1"/>
  <c r="I140" i="37" s="1"/>
  <c r="K139" i="37" a="1"/>
  <c r="K139" i="37" s="1"/>
  <c r="L140" i="37" a="1"/>
  <c r="L140" i="37" s="1"/>
  <c r="J139" i="37" a="1"/>
  <c r="J139" i="37" s="1"/>
  <c r="B18" i="24"/>
  <c r="D18" i="24" s="1" a="1"/>
  <c r="D18" i="24" s="1"/>
  <c r="M137" i="37" l="1"/>
  <c r="X54" i="37" s="1"/>
  <c r="D160" i="24" s="1" a="1"/>
  <c r="D160" i="24" s="1"/>
  <c r="X2" i="37"/>
  <c r="J10" i="22" s="1" a="1"/>
  <c r="J10" i="22" s="1"/>
  <c r="X24" i="37"/>
  <c r="D130" i="24" s="1" a="1"/>
  <c r="D130" i="24" s="1"/>
  <c r="X50" i="37"/>
  <c r="D156" i="24" s="1" a="1"/>
  <c r="D156" i="24" s="1"/>
  <c r="X8" i="37"/>
  <c r="D114" i="24" s="1" a="1"/>
  <c r="D114" i="24" s="1"/>
  <c r="X49" i="37"/>
  <c r="D155" i="24" s="1" a="1"/>
  <c r="D155" i="24" s="1"/>
  <c r="X51" i="37"/>
  <c r="D157" i="24" s="1" a="1"/>
  <c r="D157" i="24" s="1"/>
  <c r="X38" i="37"/>
  <c r="D144" i="24" s="1" a="1"/>
  <c r="D144" i="24" s="1"/>
  <c r="X47" i="37"/>
  <c r="D153" i="24" s="1" a="1"/>
  <c r="D153" i="24" s="1"/>
  <c r="X44" i="37"/>
  <c r="D150" i="24" s="1" a="1"/>
  <c r="D150" i="24" s="1"/>
  <c r="X4" i="37"/>
  <c r="D110" i="24" s="1" a="1"/>
  <c r="D110" i="24" s="1"/>
  <c r="X16" i="37"/>
  <c r="D122" i="24" s="1" a="1"/>
  <c r="D122" i="24" s="1"/>
  <c r="X12" i="37"/>
  <c r="D118" i="24" s="1" a="1"/>
  <c r="D118" i="24" s="1"/>
  <c r="X9" i="37"/>
  <c r="D115" i="24" s="1" a="1"/>
  <c r="D115" i="24" s="1"/>
  <c r="X6" i="37"/>
  <c r="D112" i="24" s="1" a="1"/>
  <c r="D112" i="24" s="1"/>
  <c r="X28" i="37"/>
  <c r="D134" i="24" s="1" a="1"/>
  <c r="D134" i="24" s="1"/>
  <c r="X53" i="37"/>
  <c r="D159" i="24" s="1" a="1"/>
  <c r="D159" i="24" s="1"/>
  <c r="X10" i="37"/>
  <c r="X30" i="37"/>
  <c r="D136" i="24" s="1" a="1"/>
  <c r="D136" i="24" s="1"/>
  <c r="X19" i="37"/>
  <c r="D125" i="24" s="1" a="1"/>
  <c r="D125" i="24" s="1"/>
  <c r="X7" i="37"/>
  <c r="D113" i="24" s="1" a="1"/>
  <c r="D113" i="24" s="1"/>
  <c r="X43" i="37"/>
  <c r="D149" i="24" s="1" a="1"/>
  <c r="D149" i="24" s="1"/>
  <c r="X37" i="37"/>
  <c r="D143" i="24" s="1" a="1"/>
  <c r="D143" i="24" s="1"/>
  <c r="X3" i="37"/>
  <c r="D109" i="24" s="1" a="1"/>
  <c r="D109" i="24" s="1"/>
  <c r="X22" i="37"/>
  <c r="D128" i="24" s="1" a="1"/>
  <c r="D128" i="24" s="1"/>
  <c r="X31" i="37"/>
  <c r="D137" i="24" s="1" a="1"/>
  <c r="D137" i="24" s="1"/>
  <c r="X13" i="37"/>
  <c r="D119" i="24" s="1" a="1"/>
  <c r="D119" i="24" s="1"/>
  <c r="X18" i="37"/>
  <c r="D124" i="24" s="1" a="1"/>
  <c r="D124" i="24" s="1"/>
  <c r="X21" i="37"/>
  <c r="D127" i="24" s="1" a="1"/>
  <c r="D127" i="24" s="1"/>
  <c r="X27" i="37"/>
  <c r="D133" i="24" s="1" a="1"/>
  <c r="D133" i="24" s="1"/>
  <c r="X33" i="37"/>
  <c r="D139" i="24" s="1" a="1"/>
  <c r="D139" i="24" s="1"/>
  <c r="X34" i="37"/>
  <c r="D140" i="24" s="1" a="1"/>
  <c r="D140" i="24" s="1"/>
  <c r="X41" i="37"/>
  <c r="D147" i="24" s="1" a="1"/>
  <c r="D147" i="24" s="1"/>
  <c r="X25" i="37"/>
  <c r="D131" i="24" s="1" a="1"/>
  <c r="D131" i="24" s="1"/>
  <c r="X15" i="37"/>
  <c r="D121" i="24" s="1" a="1"/>
  <c r="D121" i="24" s="1"/>
  <c r="X42" i="37"/>
  <c r="D148" i="24" s="1" a="1"/>
  <c r="D148" i="24" s="1"/>
  <c r="X36" i="37"/>
  <c r="D142" i="24" s="1" a="1"/>
  <c r="D142" i="24" s="1"/>
  <c r="X52" i="37"/>
  <c r="D158" i="24" s="1" a="1"/>
  <c r="D158" i="24" s="1"/>
  <c r="X40" i="37"/>
  <c r="D146" i="24" s="1" a="1"/>
  <c r="D146" i="24" s="1"/>
  <c r="X39" i="37"/>
  <c r="D145" i="24" s="1" a="1"/>
  <c r="D145" i="24" s="1"/>
  <c r="X45" i="37"/>
  <c r="D151" i="24" s="1" a="1"/>
  <c r="D151" i="24" s="1"/>
  <c r="X23" i="37"/>
  <c r="D129" i="24" s="1" a="1"/>
  <c r="D129" i="24" s="1"/>
  <c r="X48" i="37"/>
  <c r="D154" i="24" s="1" a="1"/>
  <c r="D154" i="24" s="1"/>
  <c r="X26" i="37"/>
  <c r="D132" i="24" s="1" a="1"/>
  <c r="D132" i="24" s="1"/>
  <c r="X32" i="37"/>
  <c r="D138" i="24" s="1" a="1"/>
  <c r="D138" i="24" s="1"/>
  <c r="X29" i="37"/>
  <c r="D135" i="24" s="1" a="1"/>
  <c r="D135" i="24" s="1"/>
  <c r="X46" i="37"/>
  <c r="D152" i="24" s="1" a="1"/>
  <c r="D152" i="24" s="1"/>
  <c r="X14" i="37"/>
  <c r="D120" i="24" s="1" a="1"/>
  <c r="D120" i="24" s="1"/>
  <c r="X17" i="37"/>
  <c r="D123" i="24" s="1" a="1"/>
  <c r="D123" i="24" s="1"/>
  <c r="X20" i="37"/>
  <c r="D126" i="24" s="1" a="1"/>
  <c r="D126" i="24" s="1"/>
  <c r="X11" i="37"/>
  <c r="D117" i="24" s="1" a="1"/>
  <c r="D117" i="24" s="1"/>
  <c r="X5" i="37"/>
  <c r="D111" i="24" s="1" a="1"/>
  <c r="D111" i="24" s="1"/>
  <c r="X35" i="37"/>
  <c r="D141" i="24" s="1" a="1"/>
  <c r="D141" i="24" s="1"/>
  <c r="J18" i="22" l="1" a="1"/>
  <c r="J18" i="22" s="1"/>
  <c r="D116" i="24" a="1"/>
  <c r="D116" i="24" s="1"/>
  <c r="D108" i="24" a="1"/>
  <c r="D108" i="24" s="1"/>
  <c r="D199" i="24" a="1"/>
  <c r="D199" i="24" s="1"/>
  <c r="J48" i="22" a="1"/>
  <c r="J48" i="22" s="1"/>
  <c r="D192" i="24" a="1"/>
  <c r="D192" i="24" s="1"/>
  <c r="J41" i="22" a="1"/>
  <c r="J41" i="22" s="1"/>
  <c r="K41" i="22" s="1"/>
  <c r="D189" i="24" a="1"/>
  <c r="D189" i="24" s="1"/>
  <c r="J38" i="22" a="1"/>
  <c r="J38" i="22" s="1"/>
  <c r="D197" i="24" a="1"/>
  <c r="D197" i="24" s="1"/>
  <c r="J46" i="22" a="1"/>
  <c r="J46" i="22" s="1"/>
  <c r="K46" i="22" s="1"/>
  <c r="D182" i="24" a="1"/>
  <c r="D182" i="24" s="1"/>
  <c r="J31" i="22" a="1"/>
  <c r="J31" i="22" s="1"/>
  <c r="D184" i="24" a="1"/>
  <c r="D184" i="24" s="1"/>
  <c r="J33" i="22" a="1"/>
  <c r="J33" i="22" s="1"/>
  <c r="K33" i="22" s="1"/>
  <c r="D194" i="24" a="1"/>
  <c r="D194" i="24" s="1"/>
  <c r="J43" i="22" a="1"/>
  <c r="J43" i="22" s="1"/>
  <c r="D191" i="24" a="1"/>
  <c r="D191" i="24" s="1"/>
  <c r="J40" i="22" a="1"/>
  <c r="J40" i="22" s="1"/>
  <c r="K40" i="22" s="1"/>
  <c r="D164" i="24" a="1"/>
  <c r="D164" i="24" s="1"/>
  <c r="J13" i="22" a="1"/>
  <c r="J13" i="22" s="1"/>
  <c r="D173" i="24" a="1"/>
  <c r="D173" i="24" s="1"/>
  <c r="J22" i="22" a="1"/>
  <c r="J22" i="22" s="1"/>
  <c r="K22" i="22" s="1"/>
  <c r="D185" i="24" a="1"/>
  <c r="D185" i="24" s="1"/>
  <c r="J34" i="22" a="1"/>
  <c r="J34" i="22" s="1"/>
  <c r="D198" i="24" a="1"/>
  <c r="D198" i="24" s="1"/>
  <c r="J47" i="22" a="1"/>
  <c r="J47" i="22" s="1"/>
  <c r="K47" i="22" s="1"/>
  <c r="D201" i="24" a="1"/>
  <c r="D201" i="24" s="1"/>
  <c r="J50" i="22" a="1"/>
  <c r="J50" i="22" s="1"/>
  <c r="D193" i="24" a="1"/>
  <c r="D193" i="24" s="1"/>
  <c r="J42" i="22" a="1"/>
  <c r="J42" i="22" s="1"/>
  <c r="K42" i="22" s="1"/>
  <c r="D177" i="24" a="1"/>
  <c r="D177" i="24" s="1"/>
  <c r="J26" i="22" a="1"/>
  <c r="J26" i="22" s="1"/>
  <c r="D162" i="24" a="1"/>
  <c r="D162" i="24" s="1"/>
  <c r="J11" i="22" a="1"/>
  <c r="J11" i="22" s="1"/>
  <c r="K11" i="22" s="1"/>
  <c r="D178" i="24" a="1"/>
  <c r="D178" i="24" s="1"/>
  <c r="J27" i="22" a="1"/>
  <c r="J27" i="22" s="1"/>
  <c r="D187" i="24" a="1"/>
  <c r="D187" i="24" s="1"/>
  <c r="J36" i="22" a="1"/>
  <c r="J36" i="22" s="1"/>
  <c r="K36" i="22" s="1"/>
  <c r="D175" i="24" a="1"/>
  <c r="D175" i="24" s="1"/>
  <c r="J24" i="22" a="1"/>
  <c r="J24" i="22" s="1"/>
  <c r="D206" i="24" a="1"/>
  <c r="D206" i="24" s="1"/>
  <c r="J55" i="22" a="1"/>
  <c r="J55" i="22" s="1"/>
  <c r="K55" i="22" s="1"/>
  <c r="D167" i="24" a="1"/>
  <c r="D167" i="24" s="1"/>
  <c r="J16" i="22" a="1"/>
  <c r="J16" i="22" s="1"/>
  <c r="D209" i="24" a="1"/>
  <c r="D209" i="24" s="1"/>
  <c r="J58" i="22" a="1"/>
  <c r="J58" i="22" s="1"/>
  <c r="K58" i="22" s="1"/>
  <c r="D205" i="24" a="1"/>
  <c r="D205" i="24" s="1"/>
  <c r="J54" i="22" a="1"/>
  <c r="J54" i="22" s="1"/>
  <c r="D207" i="24" a="1"/>
  <c r="D207" i="24" s="1"/>
  <c r="J56" i="22" a="1"/>
  <c r="J56" i="22" s="1"/>
  <c r="K56" i="22" s="1"/>
  <c r="D174" i="24" a="1"/>
  <c r="D174" i="24" s="1"/>
  <c r="J23" i="22" a="1"/>
  <c r="J23" i="22" s="1"/>
  <c r="D196" i="24" a="1"/>
  <c r="D196" i="24" s="1"/>
  <c r="J45" i="22" a="1"/>
  <c r="J45" i="22" s="1"/>
  <c r="K45" i="22" s="1"/>
  <c r="D163" i="24" a="1"/>
  <c r="D163" i="24" s="1"/>
  <c r="J12" i="22" a="1"/>
  <c r="J12" i="22" s="1"/>
  <c r="D188" i="24" a="1"/>
  <c r="D188" i="24" s="1"/>
  <c r="J37" i="22" a="1"/>
  <c r="J37" i="22" s="1"/>
  <c r="K37" i="22" s="1"/>
  <c r="D211" i="24" a="1"/>
  <c r="D211" i="24" s="1"/>
  <c r="J60" i="22" a="1"/>
  <c r="J60" i="22" s="1"/>
  <c r="D190" i="24" a="1"/>
  <c r="D190" i="24" s="1"/>
  <c r="J39" i="22" a="1"/>
  <c r="J39" i="22" s="1"/>
  <c r="K39" i="22" s="1"/>
  <c r="D202" i="24" a="1"/>
  <c r="D202" i="24" s="1"/>
  <c r="J51" i="22" a="1"/>
  <c r="J51" i="22" s="1"/>
  <c r="D168" i="24" a="1"/>
  <c r="D168" i="24" s="1"/>
  <c r="J17" i="22" a="1"/>
  <c r="J17" i="22" s="1"/>
  <c r="K17" i="22" s="1"/>
  <c r="D203" i="24" a="1"/>
  <c r="D203" i="24" s="1"/>
  <c r="J52" i="22" a="1"/>
  <c r="J52" i="22" s="1"/>
  <c r="D210" i="24" a="1"/>
  <c r="D210" i="24" s="1"/>
  <c r="J59" i="22" a="1"/>
  <c r="J59" i="22" s="1"/>
  <c r="K59" i="22" s="1"/>
  <c r="D183" i="24" a="1"/>
  <c r="D183" i="24" s="1"/>
  <c r="J32" i="22" a="1"/>
  <c r="J32" i="22" s="1"/>
  <c r="K32" i="22" s="1"/>
  <c r="D170" i="24" a="1"/>
  <c r="D170" i="24" s="1"/>
  <c r="J19" i="22" a="1"/>
  <c r="J19" i="22" s="1"/>
  <c r="K19" i="22" s="1"/>
  <c r="D172" i="24" a="1"/>
  <c r="D172" i="24" s="1"/>
  <c r="J21" i="22" a="1"/>
  <c r="J21" i="22" s="1"/>
  <c r="D165" i="24" a="1"/>
  <c r="D165" i="24" s="1"/>
  <c r="J14" i="22" a="1"/>
  <c r="J14" i="22" s="1"/>
  <c r="K14" i="22" s="1"/>
  <c r="D179" i="24" a="1"/>
  <c r="D179" i="24" s="1"/>
  <c r="J28" i="22" a="1"/>
  <c r="J28" i="22" s="1"/>
  <c r="K28" i="22" s="1"/>
  <c r="D186" i="24" a="1"/>
  <c r="D186" i="24" s="1"/>
  <c r="J35" i="22" a="1"/>
  <c r="J35" i="22" s="1"/>
  <c r="K35" i="22" s="1"/>
  <c r="D176" i="24" a="1"/>
  <c r="D176" i="24" s="1"/>
  <c r="J25" i="22" a="1"/>
  <c r="J25" i="22" s="1"/>
  <c r="K25" i="22" s="1"/>
  <c r="D204" i="24" a="1"/>
  <c r="D204" i="24" s="1"/>
  <c r="J53" i="22" a="1"/>
  <c r="J53" i="22" s="1"/>
  <c r="K53" i="22" s="1"/>
  <c r="D195" i="24" a="1"/>
  <c r="D195" i="24" s="1"/>
  <c r="J44" i="22" a="1"/>
  <c r="J44" i="22" s="1"/>
  <c r="K44" i="22" s="1"/>
  <c r="D200" i="24" a="1"/>
  <c r="D200" i="24" s="1"/>
  <c r="J49" i="22" a="1"/>
  <c r="J49" i="22" s="1"/>
  <c r="K49" i="22" s="1"/>
  <c r="D180" i="24" a="1"/>
  <c r="D180" i="24" s="1"/>
  <c r="J29" i="22" a="1"/>
  <c r="J29" i="22" s="1"/>
  <c r="D181" i="24" a="1"/>
  <c r="D181" i="24" s="1"/>
  <c r="J30" i="22" a="1"/>
  <c r="J30" i="22" s="1"/>
  <c r="K30" i="22" s="1"/>
  <c r="D166" i="24" a="1"/>
  <c r="D166" i="24" s="1"/>
  <c r="J15" i="22" a="1"/>
  <c r="J15" i="22" s="1"/>
  <c r="K15" i="22" s="1"/>
  <c r="D212" i="24" a="1"/>
  <c r="D212" i="24" s="1"/>
  <c r="J61" i="22" a="1"/>
  <c r="J61" i="22" s="1"/>
  <c r="K61" i="22" s="1"/>
  <c r="D171" i="24" a="1"/>
  <c r="D171" i="24" s="1"/>
  <c r="J20" i="22" a="1"/>
  <c r="J20" i="22" s="1"/>
  <c r="K20" i="22" s="1"/>
  <c r="D317" i="24" a="1"/>
  <c r="D317" i="24" s="1"/>
  <c r="J62" i="22" a="1"/>
  <c r="J62" i="22" s="1"/>
  <c r="K62" i="22" s="1"/>
  <c r="D208" i="24" a="1"/>
  <c r="D208" i="24" s="1"/>
  <c r="J57" i="22" a="1"/>
  <c r="J57" i="22" s="1"/>
  <c r="K57" i="22" s="1"/>
  <c r="D161" i="24" a="1"/>
  <c r="D161" i="24" s="1"/>
  <c r="K10" i="22"/>
  <c r="D221" i="24" a="1"/>
  <c r="D221" i="24" s="1"/>
  <c r="D169" i="24" a="1"/>
  <c r="D169" i="24" s="1"/>
  <c r="D286" i="24" a="1"/>
  <c r="D286" i="24" s="1"/>
  <c r="D234" i="24" a="1"/>
  <c r="D234" i="24" s="1"/>
  <c r="D294" i="24" a="1"/>
  <c r="D294" i="24" s="1"/>
  <c r="D242" i="24" a="1"/>
  <c r="D242" i="24" s="1"/>
  <c r="D295" i="24" a="1"/>
  <c r="D295" i="24" s="1"/>
  <c r="D243" i="24" a="1"/>
  <c r="D243" i="24" s="1"/>
  <c r="D299" i="24" a="1"/>
  <c r="D299" i="24" s="1"/>
  <c r="D247" i="24" a="1"/>
  <c r="D247" i="24" s="1"/>
  <c r="D284" i="24" a="1"/>
  <c r="D284" i="24" s="1"/>
  <c r="D232" i="24" a="1"/>
  <c r="D232" i="24" s="1"/>
  <c r="D270" i="24" a="1"/>
  <c r="D270" i="24" s="1"/>
  <c r="D218" i="24" a="1"/>
  <c r="D218" i="24" s="1"/>
  <c r="D275" i="24" a="1"/>
  <c r="D275" i="24" s="1"/>
  <c r="D223" i="24" a="1"/>
  <c r="D223" i="24" s="1"/>
  <c r="D268" i="24" a="1"/>
  <c r="D268" i="24" s="1"/>
  <c r="D216" i="24" a="1"/>
  <c r="D216" i="24" s="1"/>
  <c r="D277" i="24" a="1"/>
  <c r="D277" i="24" s="1"/>
  <c r="D225" i="24" a="1"/>
  <c r="D225" i="24" s="1"/>
  <c r="D289" i="24" a="1"/>
  <c r="D289" i="24" s="1"/>
  <c r="D237" i="24" a="1"/>
  <c r="D237" i="24" s="1"/>
  <c r="D302" i="24" a="1"/>
  <c r="D302" i="24" s="1"/>
  <c r="D250" i="24" a="1"/>
  <c r="D250" i="24" s="1"/>
  <c r="D305" i="24" a="1"/>
  <c r="D305" i="24" s="1"/>
  <c r="D253" i="24" a="1"/>
  <c r="D253" i="24" s="1"/>
  <c r="D297" i="24" a="1"/>
  <c r="D297" i="24" s="1"/>
  <c r="D245" i="24" a="1"/>
  <c r="D245" i="24" s="1"/>
  <c r="D281" i="24" a="1"/>
  <c r="D281" i="24" s="1"/>
  <c r="D229" i="24" a="1"/>
  <c r="D229" i="24" s="1"/>
  <c r="D266" i="24" a="1"/>
  <c r="D266" i="24" s="1"/>
  <c r="D214" i="24" a="1"/>
  <c r="D214" i="24" s="1"/>
  <c r="D282" i="24" a="1"/>
  <c r="D282" i="24" s="1"/>
  <c r="D230" i="24" a="1"/>
  <c r="D230" i="24" s="1"/>
  <c r="D291" i="24" a="1"/>
  <c r="D291" i="24" s="1"/>
  <c r="D239" i="24" a="1"/>
  <c r="D239" i="24" s="1"/>
  <c r="D279" i="24" a="1"/>
  <c r="D279" i="24" s="1"/>
  <c r="D227" i="24" a="1"/>
  <c r="D227" i="24" s="1"/>
  <c r="D310" i="24" a="1"/>
  <c r="D310" i="24" s="1"/>
  <c r="D258" i="24" a="1"/>
  <c r="D258" i="24" s="1"/>
  <c r="D271" i="24" a="1"/>
  <c r="D271" i="24" s="1"/>
  <c r="D219" i="24" a="1"/>
  <c r="D219" i="24" s="1"/>
  <c r="D315" i="24" a="1"/>
  <c r="D315" i="24" s="1"/>
  <c r="D263" i="24" a="1"/>
  <c r="D263" i="24" s="1"/>
  <c r="D298" i="24" a="1"/>
  <c r="D298" i="24" s="1"/>
  <c r="D246" i="24" a="1"/>
  <c r="D246" i="24" s="1"/>
  <c r="D280" i="24" a="1"/>
  <c r="D280" i="24" s="1"/>
  <c r="D228" i="24" a="1"/>
  <c r="D228" i="24" s="1"/>
  <c r="D308" i="24" a="1"/>
  <c r="D308" i="24" s="1"/>
  <c r="D256" i="24" a="1"/>
  <c r="D256" i="24" s="1"/>
  <c r="D304" i="24" a="1"/>
  <c r="D304" i="24" s="1"/>
  <c r="D252" i="24" a="1"/>
  <c r="D252" i="24" s="1"/>
  <c r="D285" i="24" a="1"/>
  <c r="D285" i="24" s="1"/>
  <c r="D233" i="24" a="1"/>
  <c r="D233" i="24" s="1"/>
  <c r="D316" i="24" a="1"/>
  <c r="D316" i="24" s="1"/>
  <c r="D264" i="24" a="1"/>
  <c r="D264" i="24" s="1"/>
  <c r="D274" i="24" a="1"/>
  <c r="D274" i="24" s="1"/>
  <c r="D222" i="24" a="1"/>
  <c r="D222" i="24" s="1"/>
  <c r="D309" i="24" a="1"/>
  <c r="D309" i="24" s="1"/>
  <c r="D257" i="24" a="1"/>
  <c r="D257" i="24" s="1"/>
  <c r="D311" i="24" a="1"/>
  <c r="D311" i="24" s="1"/>
  <c r="D259" i="24" a="1"/>
  <c r="D259" i="24" s="1"/>
  <c r="D303" i="24" a="1"/>
  <c r="D303" i="24" s="1"/>
  <c r="D251" i="24" a="1"/>
  <c r="D251" i="24" s="1"/>
  <c r="D278" i="24" a="1"/>
  <c r="D278" i="24" s="1"/>
  <c r="D226" i="24" a="1"/>
  <c r="D226" i="24" s="1"/>
  <c r="D296" i="24" a="1"/>
  <c r="D296" i="24" s="1"/>
  <c r="D244" i="24" a="1"/>
  <c r="D244" i="24" s="1"/>
  <c r="D276" i="24" a="1"/>
  <c r="D276" i="24" s="1"/>
  <c r="D224" i="24" a="1"/>
  <c r="D224" i="24" s="1"/>
  <c r="D300" i="24" a="1"/>
  <c r="D300" i="24" s="1"/>
  <c r="D248" i="24" a="1"/>
  <c r="D248" i="24" s="1"/>
  <c r="D293" i="24" a="1"/>
  <c r="D293" i="24" s="1"/>
  <c r="D241" i="24" a="1"/>
  <c r="D241" i="24" s="1"/>
  <c r="D269" i="24" a="1"/>
  <c r="D269" i="24" s="1"/>
  <c r="D217" i="24" a="1"/>
  <c r="D217" i="24" s="1"/>
  <c r="D267" i="24" a="1"/>
  <c r="D267" i="24" s="1"/>
  <c r="D215" i="24" a="1"/>
  <c r="D215" i="24" s="1"/>
  <c r="D301" i="24" a="1"/>
  <c r="D301" i="24" s="1"/>
  <c r="D249" i="24" a="1"/>
  <c r="D249" i="24" s="1"/>
  <c r="D313" i="24" a="1"/>
  <c r="D313" i="24" s="1"/>
  <c r="D261" i="24" a="1"/>
  <c r="D261" i="24" s="1"/>
  <c r="D292" i="24" a="1"/>
  <c r="D292" i="24" s="1"/>
  <c r="D240" i="24" a="1"/>
  <c r="D240" i="24" s="1"/>
  <c r="D290" i="24" a="1"/>
  <c r="D290" i="24" s="1"/>
  <c r="D238" i="24" a="1"/>
  <c r="D238" i="24" s="1"/>
  <c r="D306" i="24" a="1"/>
  <c r="D306" i="24" s="1"/>
  <c r="D254" i="24" a="1"/>
  <c r="D254" i="24" s="1"/>
  <c r="D272" i="24" a="1"/>
  <c r="D272" i="24" s="1"/>
  <c r="D220" i="24" a="1"/>
  <c r="D220" i="24" s="1"/>
  <c r="D307" i="24" a="1"/>
  <c r="D307" i="24" s="1"/>
  <c r="D255" i="24" a="1"/>
  <c r="D255" i="24" s="1"/>
  <c r="D314" i="24" a="1"/>
  <c r="D314" i="24" s="1"/>
  <c r="D262" i="24" a="1"/>
  <c r="D262" i="24" s="1"/>
  <c r="D287" i="24" a="1"/>
  <c r="D287" i="24" s="1"/>
  <c r="D235" i="24" a="1"/>
  <c r="D235" i="24" s="1"/>
  <c r="D283" i="24" a="1"/>
  <c r="D283" i="24" s="1"/>
  <c r="D231" i="24" a="1"/>
  <c r="D231" i="24" s="1"/>
  <c r="D288" i="24" a="1"/>
  <c r="D288" i="24" s="1"/>
  <c r="D236" i="24" a="1"/>
  <c r="D236" i="24" s="1"/>
  <c r="D312" i="24" a="1"/>
  <c r="D312" i="24" s="1"/>
  <c r="D260" i="24" a="1"/>
  <c r="D260" i="24" s="1"/>
  <c r="D265" i="24" a="1"/>
  <c r="D265" i="24" s="1"/>
  <c r="D213" i="24" a="1"/>
  <c r="D213" i="24" s="1"/>
  <c r="D273" i="24" a="1"/>
  <c r="D273" i="24" s="1"/>
  <c r="K43" i="22"/>
  <c r="K54" i="22"/>
  <c r="K48" i="22"/>
  <c r="K23" i="22"/>
  <c r="K21" i="22"/>
  <c r="K38" i="22"/>
  <c r="K12" i="22"/>
  <c r="K31" i="22"/>
  <c r="K60" i="22"/>
  <c r="K51" i="22"/>
  <c r="K18" i="22"/>
  <c r="K52" i="22"/>
  <c r="K29" i="22"/>
  <c r="K13" i="22"/>
  <c r="K34" i="22"/>
  <c r="K50" i="22"/>
  <c r="K26" i="22"/>
  <c r="K27" i="22"/>
  <c r="K24" i="22"/>
  <c r="K16" i="22"/>
  <c r="F2" i="11" a="1"/>
  <c r="F50" i="11" a="1"/>
  <c r="F12" i="11" a="1"/>
  <c r="F16" i="11" a="1"/>
  <c r="F33" i="11" a="1"/>
  <c r="F26" i="11" a="1"/>
  <c r="F34" i="11" a="1"/>
  <c r="F47" i="11" a="1"/>
  <c r="F9" i="11" a="1"/>
  <c r="F41" i="11" a="1"/>
  <c r="F49" i="11" a="1"/>
  <c r="F21" i="11" a="1"/>
  <c r="F44" i="11" a="1"/>
  <c r="F4" i="11" a="1"/>
  <c r="F3" i="11" a="1"/>
  <c r="F18" i="11" a="1"/>
  <c r="F32" i="11" a="1"/>
  <c r="F5" i="11" a="1"/>
  <c r="F48" i="11" a="1"/>
  <c r="F42" i="11" a="1"/>
  <c r="F28" i="11" a="1"/>
  <c r="F35" i="11" a="1"/>
  <c r="F17" i="11" a="1"/>
  <c r="F37" i="11" a="1"/>
  <c r="F52" i="11" a="1"/>
  <c r="F19" i="11" a="1"/>
  <c r="F7" i="11" a="1"/>
  <c r="F53" i="11" a="1"/>
  <c r="F15" i="11" a="1"/>
  <c r="F6" i="11" a="1"/>
  <c r="F51" i="11" a="1"/>
  <c r="F31" i="11" a="1"/>
  <c r="F40" i="11" a="1"/>
  <c r="F36" i="11" a="1"/>
  <c r="F8" i="11" a="1"/>
  <c r="F14" i="11" a="1"/>
  <c r="F25" i="11" a="1"/>
  <c r="F22" i="11" a="1"/>
  <c r="F43" i="11" a="1"/>
  <c r="F10" i="11" a="1"/>
  <c r="F45" i="11" a="1"/>
  <c r="F39" i="11" a="1"/>
  <c r="F46" i="11" a="1"/>
  <c r="F29" i="11" a="1"/>
  <c r="F11" i="11" a="1"/>
  <c r="F38" i="11" a="1"/>
  <c r="F13" i="11" a="1"/>
  <c r="F30" i="11" a="1"/>
  <c r="F23" i="11" a="1"/>
  <c r="F24" i="11" a="1"/>
  <c r="F27" i="11" a="1"/>
  <c r="F20" i="11" a="1"/>
  <c r="F32" i="11" l="1"/>
  <c r="F37" i="11"/>
  <c r="F51" i="11"/>
  <c r="F23" i="11"/>
  <c r="F31" i="11"/>
  <c r="F2" i="11"/>
  <c r="F43" i="11"/>
  <c r="F30" i="11"/>
  <c r="F42" i="11"/>
  <c r="F15" i="11"/>
  <c r="F3" i="11"/>
  <c r="F46" i="11"/>
  <c r="F21" i="11"/>
  <c r="F29" i="11"/>
  <c r="F9" i="11"/>
  <c r="F25" i="11"/>
  <c r="F5" i="11"/>
  <c r="F45" i="11"/>
  <c r="F8" i="11"/>
  <c r="E16" i="11" a="1"/>
  <c r="E16" i="11" s="1"/>
  <c r="F22" i="11"/>
  <c r="F53" i="11"/>
  <c r="F10" i="11"/>
  <c r="F41" i="11"/>
  <c r="F44" i="11"/>
  <c r="F6" i="11"/>
  <c r="F39" i="11"/>
  <c r="F4" i="11"/>
  <c r="F24" i="11"/>
  <c r="F17" i="11"/>
  <c r="F48" i="11"/>
  <c r="F50" i="11"/>
  <c r="F16" i="11"/>
  <c r="F20" i="11"/>
  <c r="F7" i="11"/>
  <c r="F38" i="11"/>
  <c r="F26" i="11"/>
  <c r="F35" i="11"/>
  <c r="F28" i="11"/>
  <c r="F13" i="11"/>
  <c r="F27" i="11"/>
  <c r="F12" i="11"/>
  <c r="F47" i="11"/>
  <c r="F34" i="11"/>
  <c r="F18" i="11"/>
  <c r="F11" i="11"/>
  <c r="F52" i="11"/>
  <c r="F33" i="11"/>
  <c r="F49" i="11"/>
  <c r="F19" i="11"/>
  <c r="F40" i="11"/>
  <c r="F14" i="11"/>
  <c r="F36" i="11"/>
  <c r="E8" i="11" l="1" a="1"/>
  <c r="E8" i="11" s="1"/>
  <c r="E9" i="11" a="1"/>
  <c r="E9" i="11" s="1"/>
  <c r="E43" i="11" a="1"/>
  <c r="E43" i="11" s="1"/>
  <c r="E5" i="11" a="1"/>
  <c r="E5" i="11" s="1"/>
  <c r="E46" i="11" a="1"/>
  <c r="E46" i="11" s="1"/>
  <c r="E50" i="11" a="1"/>
  <c r="E50" i="11" s="1"/>
  <c r="E20" i="11" a="1"/>
  <c r="E20" i="11" s="1"/>
  <c r="E51" i="11" a="1"/>
  <c r="E51" i="11" s="1"/>
  <c r="E44" i="11" a="1"/>
  <c r="E44" i="11" s="1"/>
  <c r="E14" i="11" a="1"/>
  <c r="E14" i="11" s="1"/>
  <c r="E47" i="11" a="1"/>
  <c r="E47" i="11" s="1"/>
  <c r="E23" i="11" a="1"/>
  <c r="E23" i="11" s="1"/>
  <c r="E7" i="11" a="1"/>
  <c r="E7" i="11" s="1"/>
  <c r="E15" i="11" a="1"/>
  <c r="E15" i="11" s="1"/>
  <c r="E48" i="11" a="1"/>
  <c r="E48" i="11" s="1"/>
  <c r="E10" i="11" a="1"/>
  <c r="E10" i="11" s="1"/>
  <c r="E45" i="11" a="1"/>
  <c r="E45" i="11" s="1"/>
  <c r="E4" i="11" a="1"/>
  <c r="E4" i="11" s="1"/>
  <c r="E28" i="11" a="1"/>
  <c r="E28" i="11" s="1"/>
  <c r="E37" i="11" a="1"/>
  <c r="E37" i="11" s="1"/>
  <c r="E24" i="11" a="1"/>
  <c r="E24" i="11" s="1"/>
  <c r="E12" i="11" a="1"/>
  <c r="E12" i="11" s="1"/>
  <c r="E42" i="11" a="1"/>
  <c r="E42" i="11" s="1"/>
  <c r="E17" i="11" a="1"/>
  <c r="E17" i="11" s="1"/>
  <c r="E31" i="11" a="1"/>
  <c r="E31" i="11" s="1"/>
  <c r="E53" i="11" a="1"/>
  <c r="E53" i="11" s="1"/>
  <c r="E39" i="11" a="1"/>
  <c r="E39" i="11" s="1"/>
  <c r="E6" i="11" a="1"/>
  <c r="E6" i="11" s="1"/>
  <c r="E36" i="11" a="1"/>
  <c r="E36" i="11" s="1"/>
  <c r="E3" i="11" a="1"/>
  <c r="E3" i="11" s="1"/>
  <c r="E29" i="11" a="1"/>
  <c r="E29" i="11" s="1"/>
  <c r="E40" i="11" a="1"/>
  <c r="E40" i="11" s="1"/>
  <c r="E35" i="11" a="1"/>
  <c r="E35" i="11" s="1"/>
  <c r="E52" i="11" a="1"/>
  <c r="E52" i="11" s="1"/>
  <c r="E38" i="11" a="1"/>
  <c r="E38" i="11" s="1"/>
  <c r="E21" i="11" a="1"/>
  <c r="E21" i="11" s="1"/>
  <c r="E49" i="11" a="1"/>
  <c r="E49" i="11" s="1"/>
  <c r="E25" i="11" a="1"/>
  <c r="E25" i="11" s="1"/>
  <c r="E34" i="11" a="1"/>
  <c r="E34" i="11" s="1"/>
  <c r="E11" i="11" a="1"/>
  <c r="E11" i="11" s="1"/>
  <c r="E22" i="11" a="1"/>
  <c r="E22" i="11" s="1"/>
  <c r="E27" i="11" a="1"/>
  <c r="E27" i="11" s="1"/>
  <c r="E30" i="11" a="1"/>
  <c r="E30" i="11" s="1"/>
  <c r="E13" i="11" a="1"/>
  <c r="E13" i="11" s="1"/>
  <c r="E32" i="11" a="1"/>
  <c r="E32" i="11" s="1"/>
  <c r="E19" i="11" a="1"/>
  <c r="E19" i="11" s="1"/>
  <c r="E18" i="11" a="1"/>
  <c r="E18" i="11" s="1"/>
  <c r="E33" i="11" a="1"/>
  <c r="E33" i="11" s="1"/>
  <c r="E2" i="11" a="1"/>
  <c r="E2" i="11" s="1"/>
  <c r="E26" i="11" a="1"/>
  <c r="E26" i="11" s="1"/>
  <c r="E41" i="11" a="1"/>
  <c r="E41"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<sst xmlns="http://schemas.openxmlformats.org/spreadsheetml/2006/main" count="752" uniqueCount="70">
  <si>
    <t>INSTRUCTIONS</t>
  </si>
  <si>
    <t>CONTACT</t>
  </si>
  <si>
    <t>gtfccsecretariat@who.int</t>
  </si>
  <si>
    <t>Instructions</t>
  </si>
  <si>
    <t>Year</t>
  </si>
  <si>
    <t>Percentile</t>
  </si>
  <si>
    <t>Max</t>
  </si>
  <si>
    <t>Number of weeks over the study period already entered in the spreadsheet. This cell is automated and should not be modified.</t>
  </si>
  <si>
    <t>Label (Year-Week)
(automated - do not fill manually)</t>
  </si>
  <si>
    <t>Start date of week
(automated - do not fill manually)</t>
  </si>
  <si>
    <t>Series
(automated - do not fill manually)</t>
  </si>
  <si>
    <t>Incidence data filled in?
(automated - do not fill manually)</t>
  </si>
  <si>
    <t>Interpretation</t>
  </si>
  <si>
    <t>Week</t>
  </si>
  <si>
    <t>n°</t>
  </si>
  <si>
    <t xml:space="preserve"> </t>
  </si>
  <si>
    <t>No data required</t>
  </si>
  <si>
    <t>Week:</t>
  </si>
  <si>
    <t>Threshold:</t>
  </si>
  <si>
    <t>Threshold</t>
  </si>
  <si>
    <t>Year N-6</t>
  </si>
  <si>
    <t>Year N-5</t>
  </si>
  <si>
    <t>Year N-4</t>
  </si>
  <si>
    <t>Year N-3</t>
  </si>
  <si>
    <t>Year N-2</t>
  </si>
  <si>
    <t>Year N-1</t>
  </si>
  <si>
    <t>Week-2</t>
  </si>
  <si>
    <t>Week-1</t>
  </si>
  <si>
    <t>Week+1</t>
  </si>
  <si>
    <t>Week+2</t>
  </si>
  <si>
    <t>Incidence</t>
  </si>
  <si>
    <t>Label2</t>
  </si>
  <si>
    <t>Series</t>
  </si>
  <si>
    <t>Toute question concernant l’utilisation de ce modèle peut être adressée au Secrétariat du GTFCC :</t>
  </si>
  <si>
    <r>
      <t xml:space="preserve">Une détérioration de l’épidémie de choléra est détectée dans l’unité de surveillance lorsque </t>
    </r>
    <r>
      <rPr>
        <b/>
        <sz val="14"/>
        <color rgb="FF000000"/>
        <rFont val="Calibri"/>
        <family val="2"/>
        <scheme val="minor"/>
      </rPr>
      <t>l’incidence hebdomadaire du choléra dépasse le seuil hebdomadaire pendant au moins deux (2) semaines consécutives</t>
    </r>
    <r>
      <rPr>
        <sz val="14"/>
        <color rgb="FF000000"/>
        <rFont val="Calibri"/>
        <family val="2"/>
        <scheme val="minor"/>
      </rPr>
      <t>.</t>
    </r>
    <r>
      <rPr>
        <sz val="11"/>
        <color rgb="FF000000"/>
        <rFont val="Calibri"/>
        <family val="2"/>
        <scheme val="minor"/>
      </rPr>
      <t xml:space="preserve">
</t>
    </r>
    <r>
      <rPr>
        <sz val="14"/>
        <color rgb="FF000000"/>
        <rFont val="Calibri"/>
        <family val="2"/>
        <scheme val="minor"/>
      </rPr>
      <t>La détection de la détérioration épidémiologique d’une épidémie de choléra doit déclencher une investigation de terrain afin de déterminer les conditions qui ont conduit à cette détérioration.</t>
    </r>
  </si>
  <si>
    <t>INTERPRÉTATION</t>
  </si>
  <si>
    <t>3. Détection d’une situation épidémiologique dégradée :</t>
  </si>
  <si>
    <t>Les autres colonnes de cette feuille ne doivent pas être modifiées.</t>
  </si>
  <si>
    <t>Le seuil hebdomadaire et les autres tableaux et données de la feuille de calcul sont calculés automatiquement à partir des données saisies dans les colonnes ANNÉE, SEMAINE et INCIDENCE, et en utilisant les paramètres définis dans la feuille « Paramètres » (voir la section 1. Remplir les paramètres).</t>
  </si>
  <si>
    <t>Toutes les semaines de chaque année de la période d’étude doivent être répertoriées, même si aucune donnée d’incidence n’est disponible.
Laissez la cellule INCIDENCE en blanc si les données ne sont pas disponibles ou pour exclure une semaine donnée de l’analyse.
Inscrivez 0 dans la cellule INCIDENCE si aucun cas n’a été signalé au cours d’une semaine donnée.</t>
  </si>
  <si>
    <t>Les données peuvent comprendre jusqu’à 322 semaines couvrant 3 à 5 ans de données hebdomadaires historiques et les données hebdomadaires de l’année en cours.</t>
  </si>
  <si>
    <t>Les paramètres doivent être remplis une fois par an, au début de l’année de notification en cours.</t>
  </si>
  <si>
    <t xml:space="preserve">Pour faciliter la sélection et la suppression des données : 
i) sélectionnez la cellule A2 puis « Ctrl + barre d’espacement » et supprimez,
ii) sélectionnez la cellule B2 puis « Ctrl + barre d’espacement » et supprimez,
iii) sélectionnez la cellule C2 puis « Ctrl + barre d’espacement » et supprimez. </t>
  </si>
  <si>
    <r>
      <t xml:space="preserve">Le fichier peut s’ouvrir en « Affichage protégé » avec un message dans une barre de message jaune qui indique « Soyez prudent - les fichiers provenant d’Internet peuvent contenir des virus ». À moins que vous n’ayez besoin de les modifier, il est plus sûr de rester en « Affichage protégé ». L’affichage protégé est un mode de lecture seule dans lequel la plupart des fonctions de modification sont désactivées. Pour quitter l’affichage protégé et pouvoir modifier ou enregistrer le fichier, </t>
    </r>
    <r>
      <rPr>
        <b/>
        <sz val="14"/>
        <color rgb="FF000000"/>
        <rFont val="Calibri"/>
        <family val="2"/>
        <scheme val="minor"/>
      </rPr>
      <t>cliquez sur « Activer l’édition » dans la barre de message jaune</t>
    </r>
    <r>
      <rPr>
        <sz val="14"/>
        <color rgb="FF000000"/>
        <rFont val="Calibri"/>
        <family val="2"/>
        <scheme val="minor"/>
      </rPr>
      <t>.</t>
    </r>
  </si>
  <si>
    <r>
      <t xml:space="preserve">Avant de commencer à utiliser cet outil, </t>
    </r>
    <r>
      <rPr>
        <b/>
        <sz val="14"/>
        <color rgb="FF000000"/>
        <rFont val="Calibri"/>
        <family val="2"/>
        <scheme val="minor"/>
      </rPr>
      <t>téléchargez et enregistrez le fichier</t>
    </r>
    <r>
      <rPr>
        <sz val="14"/>
        <color rgb="FF000000"/>
        <rFont val="Calibri"/>
        <family val="2"/>
        <scheme val="minor"/>
      </rPr>
      <t xml:space="preserve"> sur votre ordinateur.</t>
    </r>
  </si>
  <si>
    <t xml:space="preserve"> Outil de calcul du seuil d’incidence hebdomadaire de référence dans une unité de surveillance</t>
  </si>
  <si>
    <t>1. Remplir les paramètres (Parameters)</t>
  </si>
  <si>
    <t>2. Remplir les données (Data)</t>
  </si>
  <si>
    <r>
      <t xml:space="preserve">Il faut d’abord </t>
    </r>
    <r>
      <rPr>
        <b/>
        <sz val="14"/>
        <color rgb="FF000000"/>
        <rFont val="Calibri"/>
        <family val="2"/>
        <scheme val="minor"/>
      </rPr>
      <t>remplir les données pour chaque année de la période historique</t>
    </r>
    <r>
      <rPr>
        <sz val="14"/>
        <color rgb="FF000000"/>
        <rFont val="Calibri"/>
        <family val="2"/>
        <scheme val="minor"/>
      </rPr>
      <t>, par ordre chronologique, en commençant par la plus ancienne :</t>
    </r>
    <r>
      <rPr>
        <sz val="11"/>
        <color rgb="FF000000"/>
        <rFont val="Calibri"/>
        <family val="2"/>
        <scheme val="minor"/>
      </rPr>
      <t xml:space="preserve">
</t>
    </r>
    <r>
      <rPr>
        <sz val="14"/>
        <color rgb="FF000000"/>
        <rFont val="Calibri"/>
        <family val="2"/>
        <scheme val="minor"/>
      </rPr>
      <t>-</t>
    </r>
    <r>
      <rPr>
        <b/>
        <sz val="14"/>
        <color rgb="FF000000"/>
        <rFont val="Calibri"/>
        <family val="2"/>
        <scheme val="minor"/>
      </rPr>
      <t>ANNÉE</t>
    </r>
    <r>
      <rPr>
        <sz val="14"/>
        <color rgb="FF000000"/>
        <rFont val="Calibri"/>
        <family val="2"/>
        <scheme val="minor"/>
      </rPr>
      <t>, et</t>
    </r>
    <r>
      <rPr>
        <sz val="11"/>
        <color rgb="FF000000"/>
        <rFont val="Calibri"/>
        <family val="2"/>
        <scheme val="minor"/>
      </rPr>
      <t xml:space="preserve">
</t>
    </r>
    <r>
      <rPr>
        <sz val="14"/>
        <color rgb="FF000000"/>
        <rFont val="Calibri"/>
        <family val="2"/>
        <scheme val="minor"/>
      </rPr>
      <t>-</t>
    </r>
    <r>
      <rPr>
        <b/>
        <sz val="14"/>
        <color rgb="FF000000"/>
        <rFont val="Calibri"/>
        <family val="2"/>
        <scheme val="minor"/>
      </rPr>
      <t>SEMAINE</t>
    </r>
    <r>
      <rPr>
        <sz val="14"/>
        <color rgb="FF000000"/>
        <rFont val="Calibri"/>
        <family val="2"/>
        <scheme val="minor"/>
      </rPr>
      <t xml:space="preserve"> (de la semaine 1 à la dernière semaine (52 ou 53) de l’année), et </t>
    </r>
    <r>
      <rPr>
        <sz val="11"/>
        <color rgb="FF000000"/>
        <rFont val="Calibri"/>
        <family val="2"/>
        <scheme val="minor"/>
      </rPr>
      <t xml:space="preserve">
</t>
    </r>
    <r>
      <rPr>
        <sz val="14"/>
        <color rgb="FF000000"/>
        <rFont val="Calibri"/>
        <family val="2"/>
        <scheme val="minor"/>
      </rPr>
      <t>-</t>
    </r>
    <r>
      <rPr>
        <b/>
        <sz val="14"/>
        <color rgb="FF000000"/>
        <rFont val="Calibri"/>
        <family val="2"/>
        <scheme val="minor"/>
      </rPr>
      <t>INCIDENCE</t>
    </r>
    <r>
      <rPr>
        <sz val="14"/>
        <color rgb="FF000000"/>
        <rFont val="Calibri"/>
        <family val="2"/>
        <scheme val="minor"/>
      </rPr>
      <t xml:space="preserve"> (nombre hebdomadaire de cas de choléra suspects et confirmés, ou taux d’incidence).</t>
    </r>
    <r>
      <rPr>
        <sz val="11"/>
        <color rgb="FF000000"/>
        <rFont val="Calibri"/>
        <family val="2"/>
        <scheme val="minor"/>
      </rPr>
      <t xml:space="preserve">
</t>
    </r>
    <r>
      <rPr>
        <sz val="14"/>
        <color rgb="FF000000"/>
        <rFont val="Calibri"/>
        <family val="2"/>
        <scheme val="minor"/>
      </rPr>
      <t xml:space="preserve">Veuillez noter que le seuil pour une semaine donnée est calculé sur la base des deux semaines précédentes, de la semaine donnée et des deux semaines suivantes, pour chaque année de la période historique. Ainsi, pour calculer le seuil de la semaine 1, les deux semaines précédentes correspondent à la semaine 51 et à la semaine 52 de l’année précédente (si l’année précédente compte 52 semaines), ou à la semaine 52 et à la semaine 53 de l’année précédente (si l’année précédente compte 53 semaines). Par conséquent, le point de départ de la série de données doit être la semaine 51 et la semaine 52 (ou la semaine 52 et la semaine 53) de l’année précédant l’année la plus ancienne de la période historique. </t>
    </r>
    <r>
      <rPr>
        <sz val="11"/>
        <color rgb="FF000000"/>
        <rFont val="Calibri"/>
        <family val="2"/>
        <scheme val="minor"/>
      </rPr>
      <t xml:space="preserve">
</t>
    </r>
    <r>
      <rPr>
        <sz val="14"/>
        <color rgb="FF000000"/>
        <rFont val="Calibri"/>
        <family val="2"/>
        <scheme val="minor"/>
      </rPr>
      <t>Par exemple, dans les données fictives, l’année la plus ancienne de la période historique est 2018. Le point de départ de la série de données est la semaine 51 de 2017 et la semaine 52 de 2017 (car 2017 compte 52 semaines). Si les données ne sont pas disponibles pour ces semaines, indiquez l’année et la semaine, et laissez vide l’incidence hebdomadaire correspondante.</t>
    </r>
    <r>
      <rPr>
        <sz val="11"/>
        <color rgb="FF000000"/>
        <rFont val="Calibri"/>
        <family val="2"/>
        <scheme val="minor"/>
      </rPr>
      <t xml:space="preserve">
</t>
    </r>
    <r>
      <rPr>
        <b/>
        <sz val="14"/>
        <color rgb="FF000000"/>
        <rFont val="Calibri"/>
        <family val="2"/>
        <scheme val="minor"/>
      </rPr>
      <t xml:space="preserve">Les données historiques doivent être renseignées une fois au début de l’année de notification en cours. </t>
    </r>
    <r>
      <rPr>
        <sz val="14"/>
        <color rgb="FF000000"/>
        <rFont val="Calibri"/>
        <family val="2"/>
        <scheme val="minor"/>
      </rPr>
      <t>Lorsque l’année de notification change (c’est-à-dire au début d’une nouvelle année), les données historiques doivent être mises à jour pour inclure les trois à cinq années précédant la nouvelle année de notification. Cela peut nécessiter la suppression des données historiques au-delà des cinq (5) années précédant la nouvelle année de déclaration.</t>
    </r>
    <r>
      <rPr>
        <sz val="11"/>
        <color rgb="FF000000"/>
        <rFont val="Calibri"/>
        <family val="2"/>
        <scheme val="minor"/>
      </rPr>
      <t xml:space="preserve">
</t>
    </r>
    <r>
      <rPr>
        <sz val="14"/>
        <color rgb="FF000000"/>
        <rFont val="Calibri"/>
        <family val="2"/>
        <scheme val="minor"/>
      </rPr>
      <t xml:space="preserve">Ensuite, </t>
    </r>
    <r>
      <rPr>
        <b/>
        <sz val="14"/>
        <color rgb="FF000000"/>
        <rFont val="Calibri"/>
        <family val="2"/>
        <scheme val="minor"/>
      </rPr>
      <t>remplissez les données pour l’année de déclaration en cours</t>
    </r>
    <r>
      <rPr>
        <sz val="14"/>
        <color rgb="FF000000"/>
        <rFont val="Calibri"/>
        <family val="2"/>
        <scheme val="minor"/>
      </rPr>
      <t> :</t>
    </r>
    <r>
      <rPr>
        <sz val="11"/>
        <color rgb="FF000000"/>
        <rFont val="Calibri"/>
        <family val="2"/>
        <scheme val="minor"/>
      </rPr>
      <t xml:space="preserve">
</t>
    </r>
    <r>
      <rPr>
        <sz val="14"/>
        <color rgb="FF000000"/>
        <rFont val="Calibri"/>
        <family val="2"/>
        <scheme val="minor"/>
      </rPr>
      <t>-</t>
    </r>
    <r>
      <rPr>
        <b/>
        <sz val="14"/>
        <color rgb="FF000000"/>
        <rFont val="Calibri"/>
        <family val="2"/>
        <scheme val="minor"/>
      </rPr>
      <t>ANNÉE</t>
    </r>
    <r>
      <rPr>
        <sz val="14"/>
        <color rgb="FF000000"/>
        <rFont val="Calibri"/>
        <family val="2"/>
        <scheme val="minor"/>
      </rPr>
      <t>, et</t>
    </r>
    <r>
      <rPr>
        <sz val="11"/>
        <color rgb="FF000000"/>
        <rFont val="Calibri"/>
        <family val="2"/>
        <scheme val="minor"/>
      </rPr>
      <t xml:space="preserve">
</t>
    </r>
    <r>
      <rPr>
        <sz val="14"/>
        <color rgb="FF000000"/>
        <rFont val="Calibri"/>
        <family val="2"/>
        <scheme val="minor"/>
      </rPr>
      <t>-</t>
    </r>
    <r>
      <rPr>
        <b/>
        <sz val="14"/>
        <color rgb="FF000000"/>
        <rFont val="Calibri"/>
        <family val="2"/>
        <scheme val="minor"/>
      </rPr>
      <t>SEMAINE</t>
    </r>
    <r>
      <rPr>
        <sz val="14"/>
        <color rgb="FF000000"/>
        <rFont val="Calibri"/>
        <family val="2"/>
        <scheme val="minor"/>
      </rPr>
      <t xml:space="preserve"> (de la semaine 1 à la dernière semaine (52 ou 53) de l’année), et </t>
    </r>
    <r>
      <rPr>
        <sz val="11"/>
        <color rgb="FF000000"/>
        <rFont val="Calibri"/>
        <family val="2"/>
        <scheme val="minor"/>
      </rPr>
      <t xml:space="preserve">
</t>
    </r>
    <r>
      <rPr>
        <sz val="14"/>
        <color rgb="FF000000"/>
        <rFont val="Calibri"/>
        <family val="2"/>
        <scheme val="minor"/>
      </rPr>
      <t>-</t>
    </r>
    <r>
      <rPr>
        <b/>
        <sz val="14"/>
        <color rgb="FF000000"/>
        <rFont val="Calibri"/>
        <family val="2"/>
        <scheme val="minor"/>
      </rPr>
      <t>INCIDENCE</t>
    </r>
    <r>
      <rPr>
        <sz val="14"/>
        <color rgb="FF000000"/>
        <rFont val="Calibri"/>
        <family val="2"/>
        <scheme val="minor"/>
      </rPr>
      <t xml:space="preserve"> (nombre hebdomadaire de cas de choléra suspects et confirmés, ou taux d’incidence).</t>
    </r>
    <r>
      <rPr>
        <b/>
        <sz val="14"/>
        <color rgb="FF000000"/>
        <rFont val="Calibri"/>
        <family val="2"/>
        <scheme val="minor"/>
      </rPr>
      <t>Les données d’incidence doivent être renseignées chaque semaine au fur et à mesure que de nouvelles données sont communiquées et analysées dans le cadre de l’analyse systématique des données de surveillance.</t>
    </r>
  </si>
  <si>
    <r>
      <t xml:space="preserve">Ce fichier est rempli avec des données fictives. Avant de commencer à travailler avec vos propres données, </t>
    </r>
    <r>
      <rPr>
        <b/>
        <sz val="14"/>
        <color rgb="FF000000"/>
        <rFont val="Calibri"/>
        <family val="2"/>
        <scheme val="minor"/>
      </rPr>
      <t>veillez à supprimer les données de la feuille « </t>
    </r>
    <r>
      <rPr>
        <b/>
        <sz val="14"/>
        <color rgb="FF006666"/>
        <rFont val="Calibri"/>
        <family val="2"/>
        <scheme val="minor"/>
      </rPr>
      <t>Data</t>
    </r>
    <r>
      <rPr>
        <b/>
        <sz val="14"/>
        <color rgb="FF000000"/>
        <rFont val="Calibri"/>
        <family val="2"/>
        <scheme val="minor"/>
      </rPr>
      <t xml:space="preserve"> » </t>
    </r>
    <r>
      <rPr>
        <sz val="14"/>
        <color rgb="FF000000"/>
        <rFont val="Calibri"/>
        <family val="2"/>
        <scheme val="minor"/>
      </rPr>
      <t xml:space="preserve">(colonnes vertes ANNÉE, SEMAINE et INCIDENCE). </t>
    </r>
  </si>
  <si>
    <r>
      <t xml:space="preserve">ANNEE
</t>
    </r>
    <r>
      <rPr>
        <sz val="12"/>
        <color rgb="FFFF0000"/>
        <rFont val="Calibri"/>
        <family val="2"/>
        <scheme val="minor"/>
      </rPr>
      <t>REMPLISSEZ</t>
    </r>
    <r>
      <rPr>
        <sz val="12"/>
        <color rgb="FF000000"/>
        <rFont val="Calibri"/>
        <family val="2"/>
        <scheme val="minor"/>
      </rPr>
      <t xml:space="preserve">
(Format: YYYY)</t>
    </r>
  </si>
  <si>
    <r>
      <t xml:space="preserve">SEMAINE
</t>
    </r>
    <r>
      <rPr>
        <sz val="12"/>
        <color rgb="FFFF0000"/>
        <rFont val="Calibri"/>
        <family val="2"/>
        <scheme val="minor"/>
      </rPr>
      <t>REMPLISSEZ</t>
    </r>
    <r>
      <rPr>
        <sz val="12"/>
        <color rgb="FF000000"/>
        <rFont val="Calibri"/>
        <family val="2"/>
        <scheme val="minor"/>
      </rPr>
      <t xml:space="preserve">
(Format: Isoweek 1 à 52 ou 53)</t>
    </r>
  </si>
  <si>
    <r>
      <t xml:space="preserve">INCIDENCE
</t>
    </r>
    <r>
      <rPr>
        <sz val="12"/>
        <color rgb="FFFF0000"/>
        <rFont val="Calibri"/>
        <family val="2"/>
        <scheme val="minor"/>
      </rPr>
      <t>REMPLISSEZ</t>
    </r>
  </si>
  <si>
    <t>Valeur</t>
  </si>
  <si>
    <t>Parametre</t>
  </si>
  <si>
    <t>Légende du seuil</t>
  </si>
  <si>
    <r>
      <rPr>
        <b/>
        <sz val="9"/>
        <color rgb="FF000000"/>
        <rFont val="Calibri"/>
        <family val="2"/>
        <scheme val="minor"/>
      </rPr>
      <t>Une détérioration de l’épidémie de choléra est détectée dans l’unité de surveillance lorsque l’incidence hebdomadaire du choléra dépasse le seuil hebdomadaire pendant au moins deux (2) semaines consécutives.</t>
    </r>
    <r>
      <rPr>
        <sz val="9"/>
        <color rgb="FF000000"/>
        <rFont val="Calibri"/>
        <family val="2"/>
        <scheme val="minor"/>
      </rPr>
      <t xml:space="preserve"> La détection de la détérioration épidémiologique d’une épidémie de choléra doit déclencher une investigation de terrain afin de déterminer les conditions qui ont conduit à cette détérioration.</t>
    </r>
  </si>
  <si>
    <t>Semaine</t>
  </si>
  <si>
    <r>
      <t xml:space="preserve">Données historiques
</t>
    </r>
    <r>
      <rPr>
        <i/>
        <sz val="9"/>
        <color theme="0"/>
        <rFont val="Calibri"/>
        <family val="2"/>
        <scheme val="minor"/>
      </rPr>
      <t>(Nombre hebdomadaire de cas suspects et confirmé de choléra ou taux d'incidence)</t>
    </r>
  </si>
  <si>
    <t>Seuil hebdomadaire</t>
  </si>
  <si>
    <t xml:space="preserve">Données hebdomadaires actuelles en dessous ou au dessus du seuil? </t>
  </si>
  <si>
    <r>
      <t xml:space="preserve">Données actuelles
</t>
    </r>
    <r>
      <rPr>
        <i/>
        <sz val="8"/>
        <color theme="0"/>
        <rFont val="Calibri"/>
        <family val="2"/>
        <scheme val="minor"/>
      </rPr>
      <t>(Nombre hebdomadaire de cas suspects et confirmé de choléra ou taux d'incidence)</t>
    </r>
  </si>
  <si>
    <t>Cette figure représente l’incidence hebdomadaire du choléra au cours des 52 dernières semaines, saisie dans la feuille « Data », et le seuil hebdomadaire de l’unité de surveillance
Le seuil hebdomadaire a été calculé sur la base des données d’incidence hebdomadaires enregistrées dans la feuille « Data» en utilisant la méthode recommandée du centile mobile et la valeur du percentile saisie dans la feuille « Parameters ».</t>
  </si>
  <si>
    <t>Cette figure représente l’incidence hebdomadaire du choléra au cours de la période d’étude et le seuil hebdomadaire de l’unité de surveillance.
Le seuil a été calculé sur la base des données hebdomadaires enregistrées dans la feuille « Data » en utilisant la méthode recommandée du percentile mobile et la valeur du centile saisie dans la feuille « Parameters ».</t>
  </si>
  <si>
    <t>Année</t>
  </si>
  <si>
    <r>
      <rPr>
        <b/>
        <sz val="11"/>
        <rFont val="Calibri"/>
        <family val="2"/>
        <scheme val="minor"/>
      </rPr>
      <t>Les paramètres doivent être remplis une fois par an, au début de l’année de notification en cours :</t>
    </r>
    <r>
      <rPr>
        <sz val="11"/>
        <color rgb="FF000000"/>
        <rFont val="Calibri"/>
        <family val="2"/>
        <scheme val="minor"/>
      </rPr>
      <t xml:space="preserve">
</t>
    </r>
    <r>
      <rPr>
        <b/>
        <sz val="11"/>
        <rFont val="Calibri"/>
        <family val="2"/>
        <scheme val="minor"/>
      </rPr>
      <t xml:space="preserve">- Indiquez la valeur de l’année </t>
    </r>
    <r>
      <rPr>
        <sz val="11"/>
        <color theme="1"/>
        <rFont val="Calibri"/>
        <family val="2"/>
        <scheme val="minor"/>
      </rPr>
      <t xml:space="preserve">dans la cellule </t>
    </r>
    <r>
      <rPr>
        <sz val="11"/>
        <color rgb="FFFF0000"/>
        <rFont val="Calibri"/>
        <family val="2"/>
        <scheme val="minor"/>
      </rPr>
      <t>rouge</t>
    </r>
    <r>
      <rPr>
        <sz val="11"/>
        <color theme="1"/>
        <rFont val="Calibri"/>
        <family val="2"/>
        <scheme val="minor"/>
      </rPr>
      <t xml:space="preserve"> avec l’année civile de notification en cours.</t>
    </r>
    <r>
      <rPr>
        <sz val="11"/>
        <color rgb="FF000000"/>
        <rFont val="Calibri"/>
        <family val="2"/>
        <scheme val="minor"/>
      </rPr>
      <t xml:space="preserve">
</t>
    </r>
    <r>
      <rPr>
        <sz val="11"/>
        <color theme="1"/>
        <rFont val="Calibri"/>
        <family val="2"/>
        <scheme val="minor"/>
      </rPr>
      <t xml:space="preserve">- La </t>
    </r>
    <r>
      <rPr>
        <b/>
        <sz val="11"/>
        <color theme="1"/>
        <rFont val="Calibri"/>
        <family val="2"/>
        <scheme val="minor"/>
      </rPr>
      <t>valeur du percentile</t>
    </r>
    <r>
      <rPr>
        <sz val="11"/>
        <color theme="1"/>
        <rFont val="Calibri"/>
        <family val="2"/>
        <scheme val="minor"/>
      </rPr>
      <t xml:space="preserve"> dans la cellule </t>
    </r>
    <r>
      <rPr>
        <sz val="11"/>
        <color theme="4"/>
        <rFont val="Calibri"/>
        <family val="2"/>
        <scheme val="minor"/>
      </rPr>
      <t>bleue</t>
    </r>
    <r>
      <rPr>
        <sz val="11"/>
        <color theme="1"/>
        <rFont val="Calibri"/>
        <family val="2"/>
        <scheme val="minor"/>
      </rPr>
      <t xml:space="preserve"> peut être modifiée. Il est recommandé d’utiliser le 80eme percentile (centile = 0,8) et de ne pas dépasser le 90eme percentile (centile = 0,9), car il en résulterait un seuil peu sensible.</t>
    </r>
    <r>
      <rPr>
        <sz val="11"/>
        <color rgb="FF000000"/>
        <rFont val="Calibri"/>
        <family val="2"/>
        <scheme val="minor"/>
      </rPr>
      <t xml:space="preserve">
</t>
    </r>
    <r>
      <rPr>
        <sz val="11"/>
        <color theme="1"/>
        <rFont val="Calibri"/>
        <family val="2"/>
        <scheme val="minor"/>
      </rPr>
      <t>- Les autres cellules ne doivent pas être modifiées.</t>
    </r>
  </si>
  <si>
    <r>
      <t>Dans la feuille « </t>
    </r>
    <r>
      <rPr>
        <b/>
        <sz val="14"/>
        <color rgb="FF008080"/>
        <rFont val="Calibri"/>
        <family val="2"/>
        <scheme val="minor"/>
      </rPr>
      <t>Parameters</t>
    </r>
    <r>
      <rPr>
        <sz val="14"/>
        <color rgb="FF000000"/>
        <rFont val="Calibri"/>
        <family val="2"/>
        <scheme val="minor"/>
      </rPr>
      <t xml:space="preserve"> »,  </t>
    </r>
    <r>
      <rPr>
        <sz val="11"/>
        <color rgb="FF000000"/>
        <rFont val="Calibri"/>
        <family val="2"/>
        <scheme val="minor"/>
      </rPr>
      <t xml:space="preserve">
</t>
    </r>
    <r>
      <rPr>
        <b/>
        <sz val="14"/>
        <color rgb="FF000000"/>
        <rFont val="Calibri"/>
        <family val="2"/>
        <scheme val="minor"/>
      </rPr>
      <t xml:space="preserve"> - remplissez la cellule année</t>
    </r>
    <r>
      <rPr>
        <sz val="14"/>
        <color rgb="FF000000"/>
        <rFont val="Calibri"/>
        <family val="2"/>
        <scheme val="minor"/>
      </rPr>
      <t xml:space="preserve"> avec l’année en cours qui vous intéresse. </t>
    </r>
    <r>
      <rPr>
        <sz val="11"/>
        <color rgb="FF000000"/>
        <rFont val="Calibri"/>
        <family val="2"/>
        <scheme val="minor"/>
      </rPr>
      <t xml:space="preserve">
</t>
    </r>
    <r>
      <rPr>
        <b/>
        <sz val="14"/>
        <color rgb="FF000000"/>
        <rFont val="Calibri"/>
        <family val="2"/>
        <scheme val="minor"/>
      </rPr>
      <t xml:space="preserve"> - adaptez le seuil percentile (facultatif) :</t>
    </r>
    <r>
      <rPr>
        <sz val="14"/>
        <color rgb="FF000000"/>
        <rFont val="Calibri"/>
        <family val="2"/>
        <scheme val="minor"/>
      </rPr>
      <t xml:space="preserve"> par défaut, le 80eme percentile (centile = 0,8) est utilisé pour calculer les seuils d’incidence hebdomadaires. Vous pouvez modifier cette valeur, mais il est recommandé de ne pas dépasser le 90eme percentile (centile = 0,9), car le seuil serait alors peu sensible.</t>
    </r>
  </si>
  <si>
    <r>
      <t>Examinez le graphique de la série chronologique dans les feuilles « </t>
    </r>
    <r>
      <rPr>
        <b/>
        <sz val="13"/>
        <color rgb="FF008080"/>
        <rFont val="Calibri"/>
        <family val="2"/>
        <scheme val="minor"/>
      </rPr>
      <t>Weekly graph (full time series)</t>
    </r>
    <r>
      <rPr>
        <sz val="13"/>
        <color rgb="FF000000"/>
        <rFont val="Calibri"/>
        <family val="2"/>
        <scheme val="minor"/>
      </rPr>
      <t xml:space="preserve"> » et </t>
    </r>
    <r>
      <rPr>
        <sz val="13"/>
        <color theme="1" tint="4.9989318521683403E-2"/>
        <rFont val="Calibri"/>
        <family val="2"/>
        <scheme val="minor"/>
      </rPr>
      <t>«</t>
    </r>
    <r>
      <rPr>
        <b/>
        <sz val="13"/>
        <color rgb="FF009999"/>
        <rFont val="Calibri"/>
        <family val="2"/>
        <scheme val="minor"/>
      </rPr>
      <t> Weekly graph (last 52 weeks)</t>
    </r>
    <r>
      <rPr>
        <sz val="13"/>
        <color rgb="FF000000"/>
        <rFont val="Calibri"/>
        <family val="2"/>
        <scheme val="minor"/>
      </rPr>
      <t>» et examinez le tableau récapitulatif hebdomadaire dans la feuille « </t>
    </r>
    <r>
      <rPr>
        <b/>
        <sz val="13"/>
        <color rgb="FF008080"/>
        <rFont val="Calibri"/>
        <family val="2"/>
        <scheme val="minor"/>
      </rPr>
      <t>Weekly summary</t>
    </r>
    <r>
      <rPr>
        <sz val="13"/>
        <color rgb="FF000000"/>
        <rFont val="Calibri"/>
        <family val="2"/>
        <scheme val="minor"/>
      </rPr>
      <t> » pour détecter une détérioration de la situation épidémiologique. Dans la feuille « </t>
    </r>
    <r>
      <rPr>
        <b/>
        <sz val="13"/>
        <color rgb="FF009999"/>
        <rFont val="Calibri"/>
        <family val="2"/>
        <scheme val="minor"/>
      </rPr>
      <t>Weekly Summary</t>
    </r>
    <r>
      <rPr>
        <sz val="13"/>
        <color rgb="FF000000"/>
        <rFont val="Calibri"/>
        <family val="2"/>
        <scheme val="minor"/>
      </rPr>
      <t xml:space="preserve"> », les semaines sans données sont colorées en gris. </t>
    </r>
    <r>
      <rPr>
        <sz val="13"/>
        <color theme="9" tint="-0.249977111117893"/>
        <rFont val="Calibri"/>
        <family val="2"/>
        <scheme val="minor"/>
      </rPr>
      <t>Si une erreur #N/A apparaît, vérifiez que les Paramètres et les Données sont correctement saisis dans les feuilles « Parameters» et « Data », respectivement. Toute semaine manquante dans les données entraînera une erreur #N/A dans la feuille « Weekly Summary ».</t>
    </r>
  </si>
  <si>
    <r>
      <t>Tableau de résumé hebdomadaire (</t>
    </r>
    <r>
      <rPr>
        <b/>
        <u/>
        <sz val="16"/>
        <color theme="0"/>
        <rFont val="Calibri"/>
        <family val="2"/>
        <scheme val="minor"/>
      </rPr>
      <t>automatique - ne pas remplir manuellement</t>
    </r>
    <r>
      <rPr>
        <b/>
        <sz val="16"/>
        <color theme="0"/>
        <rFont val="Calibri"/>
        <family val="2"/>
        <scheme val="minor"/>
      </rPr>
      <t>)</t>
    </r>
  </si>
  <si>
    <r>
      <rPr>
        <b/>
        <sz val="11"/>
        <color rgb="FF009999"/>
        <rFont val="Calibri"/>
        <family val="2"/>
        <scheme val="minor"/>
      </rPr>
      <t>INSTRUCTIONS</t>
    </r>
    <r>
      <rPr>
        <sz val="11"/>
        <color rgb="FF000000"/>
        <rFont val="Calibri"/>
        <family val="2"/>
        <scheme val="minor"/>
      </rPr>
      <t xml:space="preserve">
Il faut d’abord remplir les données pour chaque année de la période historique, par ordre chronologique, en commençant par la plus ancienne : ANNÉE, et SEMAINE (de la semaine 1 à la dernière semaine (52 ou 53) de l’année), et INCIDENCE (nombre hebdomadaire de cas de choléra suspects et confirmés, ou taux d’incidence).
Veuillez noter que le seuil pour une semaine donnée est calculé sur la base des deux semaines précédentes, de la semaine donnée et des deux semaines suivantes, pour chaque année de la période historique. Ainsi, pour calculer le seuil de la semaine 1, les deux semaines précédentes correspondent à la semaine 51 et à la semaine 52 de l’année précédente (si l’année précédente compte 52 semaines), ou à la semaine 52 et à la semaine 53 de l’année précédente (si l’année précédente compte 53 semaines). Par conséquent, le point de départ de la série de données doit être la semaine 51 et la semaine 52 (ou la semaine 52 et la semaine 53) de l’année précédant l’année la plus ancienne de la période historique. 
Par exemple, dans les données fictives, l’année la plus ancienne de la période historique est 2018. Le point de départ de la série de données est la semaine 51 de 2017 et la semaine 52 de 2017 (car 2017 compte 52 semaines). Si les données ne sont pas disponibles pour ces semaines, indiquez l’année et la semaine, mais laissez l’incidence vide.
Les données historiques doivent être renseignées une fois au début de l’année de notification en cours. Lorsque l’année de notification change, les données historiques doivent être mises à jour pour inclure les trois à cinq années précédant la nouvelle année de notification. Cela peut nécessiter la suppression des données historiques au-delà des cinq (5) années précédant la nouvelle année de déclaration.
Ensuite, remplissez les données pour l’année de déclaration en cours : -ANNÉE, et -SEMAINE (de la semaine 1 à la dernière semaine (52 ou 53) de l’année), et -INCIDENCE (nombre hebdomadaire de cas de choléra suspects et confirmés, ou taux d’incidence). Les données d’incidence doivent être renseignées chaque semaine au fur et à mesure que de nouvelles données sont communiquées et analysées dans le cadre de l’analyse systématique des données de surveillance.
</t>
    </r>
    <r>
      <rPr>
        <b/>
        <sz val="11"/>
        <color rgb="FF009999"/>
        <rFont val="Calibri"/>
        <family val="2"/>
        <scheme val="minor"/>
      </rPr>
      <t>Toutes les semaines de chaque année de la période d’étude doivent être répertoriées, même si aucune donnée d’incidence n’est disponible.
Laissez la cellule INCIDENCE en blanc si les données ne sont pas disponibles ou pour exclure une semaine donnée de l’analyse.
Inscrivez 0 dans la cellule INCIDENCE si aucun cas n’a été signalé au cours d’une semaine donnée.
Les autres colonnes de cette feuille ne doivent pas être modifiées.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</si>
</sst>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40C]d\-mmm\-yyyy;@"/>
  </numFmts>
  <fonts count="58">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b/>
      <sz val="11"/>
      <color theme="0"/>
      <name val="Calibri"/>
      <family val="2"/>
      <scheme val="minor"/>
    </font>
    <font>
      <sz val="8"/>
      <name val="Calibri"/>
      <family val="2"/>
      <scheme val="minor"/>
    </font>
    <font>
      <sz val="11"/>
      <color rgb="FF000000"/>
      <name val="Arial Narrow"/>
      <family val="2"/>
    </font>
    <font>
      <sz val="10"/>
      <color rgb="FF000000"/>
      <name val="Calibri"/>
      <family val="2"/>
      <scheme val="minor"/>
    </font>
    <font>
      <sz val="11"/>
      <color theme="1"/>
      <name val="Arial Narrow"/>
      <family val="2"/>
    </font>
    <font>
      <sz val="14"/>
      <color rgb="FF000000"/>
      <name val="Calibri"/>
      <family val="2"/>
      <scheme val="minor"/>
    </font>
    <font>
      <b/>
      <sz val="10"/>
      <color theme="0"/>
      <name val="Calibri"/>
      <family val="2"/>
      <scheme val="minor"/>
    </font>
    <font>
      <sz val="10"/>
      <color theme="1"/>
      <name val="Calibri"/>
      <family val="2"/>
      <scheme val="minor"/>
    </font>
    <font>
      <b/>
      <sz val="20"/>
      <color theme="0"/>
      <name val="Calibri"/>
      <family val="2"/>
      <scheme val="minor"/>
    </font>
    <font>
      <b/>
      <sz val="16"/>
      <color theme="1"/>
      <name val="Calibri"/>
      <family val="2"/>
      <scheme val="minor"/>
    </font>
    <font>
      <b/>
      <sz val="14"/>
      <color rgb="FF000000"/>
      <name val="Calibri"/>
      <family val="2"/>
      <scheme val="minor"/>
    </font>
    <font>
      <b/>
      <sz val="14"/>
      <name val="Calibri"/>
      <family val="2"/>
      <scheme val="minor"/>
    </font>
    <font>
      <b/>
      <sz val="14"/>
      <color rgb="FFFF0000"/>
      <name val="Calibri"/>
      <family val="2"/>
      <scheme val="minor"/>
    </font>
    <font>
      <sz val="14"/>
      <color rgb="FFFF0000"/>
      <name val="Calibri"/>
      <family val="2"/>
      <scheme val="minor"/>
    </font>
    <font>
      <b/>
      <sz val="14"/>
      <color rgb="FF006666"/>
      <name val="Calibri"/>
      <family val="2"/>
      <scheme val="minor"/>
    </font>
    <font>
      <b/>
      <sz val="14"/>
      <color rgb="FF008080"/>
      <name val="Calibri"/>
      <family val="2"/>
      <scheme val="minor"/>
    </font>
    <font>
      <u/>
      <sz val="11"/>
      <color theme="10"/>
      <name val="Calibri"/>
      <family val="2"/>
      <scheme val="minor"/>
    </font>
    <font>
      <b/>
      <sz val="16"/>
      <color theme="0"/>
      <name val="Calibri"/>
      <family val="2"/>
      <scheme val="minor"/>
    </font>
    <font>
      <sz val="8"/>
      <color theme="1"/>
      <name val="Calibri"/>
      <family val="2"/>
      <scheme val="minor"/>
    </font>
    <font>
      <i/>
      <sz val="9"/>
      <color theme="0"/>
      <name val="Calibri"/>
      <family val="2"/>
      <scheme val="minor"/>
    </font>
    <font>
      <i/>
      <sz val="8"/>
      <color theme="0"/>
      <name val="Calibri"/>
      <family val="2"/>
      <scheme val="minor"/>
    </font>
    <font>
      <i/>
      <sz val="8"/>
      <color rgb="FF000000"/>
      <name val="Calibri"/>
      <family val="2"/>
      <scheme val="minor"/>
    </font>
    <font>
      <b/>
      <sz val="10"/>
      <name val="Calibri"/>
      <family val="2"/>
      <scheme val="minor"/>
    </font>
    <font>
      <b/>
      <sz val="11"/>
      <color rgb="FF000000"/>
      <name val="Calibri"/>
      <family val="2"/>
      <scheme val="minor"/>
    </font>
    <font>
      <b/>
      <sz val="10"/>
      <color rgb="FF000000"/>
      <name val="Arial Unicode MS"/>
    </font>
    <font>
      <i/>
      <sz val="11"/>
      <color rgb="FF000000"/>
      <name val="Calibri"/>
      <family val="2"/>
      <scheme val="minor"/>
    </font>
    <font>
      <b/>
      <i/>
      <sz val="11"/>
      <color rgb="FF000000"/>
      <name val="Calibri"/>
      <family val="2"/>
      <scheme val="minor"/>
    </font>
    <font>
      <b/>
      <sz val="11"/>
      <color theme="1"/>
      <name val="Calibri"/>
      <family val="2"/>
      <scheme val="minor"/>
    </font>
    <font>
      <b/>
      <i/>
      <sz val="11"/>
      <color theme="0"/>
      <name val="Calibri"/>
      <family val="2"/>
      <scheme val="minor"/>
    </font>
    <font>
      <b/>
      <sz val="10"/>
      <color theme="0"/>
      <name val="Arial Unicode MS"/>
    </font>
    <font>
      <i/>
      <sz val="11"/>
      <color theme="1"/>
      <name val="Calibri"/>
      <family val="2"/>
      <scheme val="minor"/>
    </font>
    <font>
      <i/>
      <sz val="20"/>
      <name val="Calibri"/>
      <family val="2"/>
      <scheme val="minor"/>
    </font>
    <font>
      <b/>
      <u/>
      <sz val="14"/>
      <color theme="10"/>
      <name val="Calibri"/>
      <family val="2"/>
      <scheme val="minor"/>
    </font>
    <font>
      <sz val="14"/>
      <color theme="9" tint="-0.249977111117893"/>
      <name val="Calibri"/>
      <family val="2"/>
      <scheme val="minor"/>
    </font>
    <font>
      <b/>
      <sz val="14"/>
      <color theme="9" tint="-0.249977111117893"/>
      <name val="Calibri"/>
      <family val="2"/>
      <scheme val="minor"/>
    </font>
    <font>
      <sz val="12"/>
      <color rgb="FF000000"/>
      <name val="Calibri"/>
      <family val="2"/>
      <scheme val="minor"/>
    </font>
    <font>
      <sz val="12"/>
      <color rgb="FFFF0000"/>
      <name val="Calibri"/>
      <family val="2"/>
      <scheme val="minor"/>
    </font>
    <font>
      <sz val="11"/>
      <color rgb="FFFF0000"/>
      <name val="Calibri"/>
      <family val="2"/>
      <scheme val="minor"/>
    </font>
    <font>
      <b/>
      <sz val="11"/>
      <name val="Calibri"/>
      <family val="2"/>
      <scheme val="minor"/>
    </font>
    <font>
      <sz val="11"/>
      <color theme="4"/>
      <name val="Calibri"/>
      <family val="2"/>
      <scheme val="minor"/>
    </font>
    <font>
      <b/>
      <sz val="11"/>
      <color rgb="FF009999"/>
      <name val="Calibri"/>
      <family val="2"/>
      <scheme val="minor"/>
    </font>
    <font>
      <sz val="13"/>
      <color rgb="FF000000"/>
      <name val="Calibri"/>
      <family val="2"/>
      <scheme val="minor"/>
    </font>
    <font>
      <b/>
      <sz val="13"/>
      <color rgb="FF008080"/>
      <name val="Calibri"/>
      <family val="2"/>
      <scheme val="minor"/>
    </font>
    <font>
      <b/>
      <sz val="13"/>
      <color rgb="FF009999"/>
      <name val="Calibri"/>
      <family val="2"/>
      <scheme val="minor"/>
    </font>
    <font>
      <sz val="13"/>
      <color theme="9" tint="-0.249977111117893"/>
      <name val="Calibri"/>
      <family val="2"/>
      <scheme val="minor"/>
    </font>
    <font>
      <sz val="9"/>
      <color rgb="FF000000"/>
      <name val="Calibri"/>
      <family val="2"/>
      <scheme val="minor"/>
    </font>
    <font>
      <b/>
      <sz val="9"/>
      <color rgb="FF000000"/>
      <name val="Calibri"/>
      <family val="2"/>
      <scheme val="minor"/>
    </font>
    <font>
      <b/>
      <sz val="9"/>
      <color theme="0"/>
      <name val="Calibri"/>
      <family val="2"/>
      <scheme val="minor"/>
    </font>
    <font>
      <sz val="13"/>
      <color theme="1" tint="4.9989318521683403E-2"/>
      <name val="Calibri"/>
      <family val="2"/>
      <scheme val="minor"/>
    </font>
    <font>
      <b/>
      <u/>
      <sz val="16"/>
      <color theme="0"/>
      <name val="Calibri"/>
      <family val="2"/>
      <scheme val="minor"/>
    </font>
  </fonts>
  <fills count="17">
    <fill>
      <patternFill patternType="none"/>
    </fill>
    <fill>
      <patternFill patternType="gray125"/>
    </fill>
    <fill>
      <patternFill patternType="solid">
        <fgColor rgb="FF009999"/>
        <bgColor indexed="64"/>
      </patternFill>
    </fill>
    <fill>
      <patternFill patternType="solid">
        <fgColor theme="4"/>
        <bgColor theme="4"/>
      </patternFill>
    </fill>
    <fill>
      <patternFill patternType="solid">
        <fgColor theme="0"/>
        <bgColor indexed="64"/>
      </patternFill>
    </fill>
    <fill>
      <patternFill patternType="solid">
        <fgColor rgb="FF009999"/>
        <bgColor theme="5"/>
      </patternFill>
    </fill>
    <fill>
      <patternFill patternType="solid">
        <fgColor rgb="FFFFCC66"/>
        <bgColor indexed="64"/>
      </patternFill>
    </fill>
    <fill>
      <patternFill patternType="solid">
        <fgColor theme="0" tint="-0.14999847407452621"/>
        <bgColor indexed="64"/>
      </patternFill>
    </fill>
    <fill>
      <patternFill patternType="solid">
        <fgColor rgb="FFFBD99A"/>
        <bgColor indexed="64"/>
      </patternFill>
    </fill>
    <fill>
      <patternFill patternType="solid">
        <fgColor rgb="FFFFCCCC"/>
        <bgColor indexed="64"/>
      </patternFill>
    </fill>
    <fill>
      <patternFill patternType="solid">
        <fgColor rgb="FFFBD99A"/>
        <bgColor theme="5"/>
      </patternFill>
    </fill>
    <fill>
      <patternFill patternType="solid">
        <fgColor theme="4"/>
        <bgColor indexed="64"/>
      </patternFill>
    </fill>
    <fill>
      <patternFill patternType="solid">
        <fgColor theme="4" tint="0.79998168889431442"/>
        <bgColor indexed="65"/>
      </patternFill>
    </fill>
    <fill>
      <patternFill patternType="solid">
        <fgColor theme="8" tint="0.79998168889431442"/>
        <bgColor indexed="64"/>
      </patternFill>
    </fill>
    <fill>
      <patternFill patternType="solid">
        <fgColor rgb="FFF5F5F5"/>
        <bgColor indexed="64"/>
      </patternFill>
    </fill>
    <fill>
      <patternFill patternType="solid">
        <fgColor theme="0" tint="-4.9989318521683403E-2"/>
        <bgColor indexed="64"/>
      </patternFill>
    </fill>
    <fill>
      <patternFill patternType="solid">
        <fgColor theme="6" tint="0.79998168889431442"/>
        <bgColor indexed="64"/>
      </patternFill>
    </fill>
  </fills>
  <borders count="99">
    <border>
      <left/>
      <right/>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medium">
        <color theme="0" tint="-0.14996795556505021"/>
      </left>
      <right style="medium">
        <color theme="0" tint="-0.14996795556505021"/>
      </right>
      <top style="medium">
        <color theme="0" tint="-0.14996795556505021"/>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4.9989318521683403E-2"/>
      </left>
      <right/>
      <top style="thin">
        <color theme="0" tint="-4.9989318521683403E-2"/>
      </top>
      <bottom style="thin">
        <color theme="0" tint="-4.9989318521683403E-2"/>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theme="3" tint="0.59999389629810485"/>
      </bottom>
      <diagonal/>
    </border>
    <border>
      <left/>
      <right style="thin">
        <color theme="3" tint="0.59999389629810485"/>
      </right>
      <top style="thin">
        <color indexed="64"/>
      </top>
      <bottom/>
      <diagonal/>
    </border>
    <border>
      <left/>
      <right style="thin">
        <color theme="3" tint="0.59999389629810485"/>
      </right>
      <top style="thin">
        <color indexed="64"/>
      </top>
      <bottom style="thin">
        <color theme="3" tint="0.59999389629810485"/>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theme="3" tint="0.59999389629810485"/>
      </left>
      <right/>
      <top style="thin">
        <color theme="3" tint="0.59999389629810485"/>
      </top>
      <bottom/>
      <diagonal/>
    </border>
    <border>
      <left/>
      <right/>
      <top style="thin">
        <color theme="3" tint="0.59999389629810485"/>
      </top>
      <bottom/>
      <diagonal/>
    </border>
    <border>
      <left/>
      <right style="thin">
        <color theme="3" tint="0.59999389629810485"/>
      </right>
      <top style="thin">
        <color theme="3" tint="0.59999389629810485"/>
      </top>
      <bottom/>
      <diagonal/>
    </border>
    <border>
      <left style="thin">
        <color theme="3" tint="0.59999389629810485"/>
      </left>
      <right/>
      <top style="thin">
        <color indexed="64"/>
      </top>
      <bottom/>
      <diagonal/>
    </border>
    <border>
      <left style="thin">
        <color theme="3" tint="0.59999389629810485"/>
      </left>
      <right style="thin">
        <color theme="3" tint="0.59999389629810485"/>
      </right>
      <top/>
      <bottom/>
      <diagonal/>
    </border>
    <border>
      <left style="thin">
        <color theme="3" tint="0.59999389629810485"/>
      </left>
      <right style="thin">
        <color theme="3" tint="0.59999389629810485"/>
      </right>
      <top/>
      <bottom style="thin">
        <color theme="3" tint="0.59999389629810485"/>
      </bottom>
      <diagonal/>
    </border>
    <border>
      <left/>
      <right/>
      <top style="thin">
        <color theme="3" tint="0.59999389629810485"/>
      </top>
      <bottom style="thin">
        <color indexed="64"/>
      </bottom>
      <diagonal/>
    </border>
    <border>
      <left/>
      <right style="thin">
        <color theme="3" tint="0.59999389629810485"/>
      </right>
      <top style="thin">
        <color theme="3" tint="0.59999389629810485"/>
      </top>
      <bottom style="thin">
        <color indexed="64"/>
      </bottom>
      <diagonal/>
    </border>
    <border>
      <left style="thin">
        <color theme="3" tint="0.59999389629810485"/>
      </left>
      <right/>
      <top/>
      <bottom/>
      <diagonal/>
    </border>
    <border>
      <left style="thin">
        <color theme="3" tint="0.59999389629810485"/>
      </left>
      <right/>
      <top/>
      <bottom style="thin">
        <color theme="3" tint="0.59999389629810485"/>
      </bottom>
      <diagonal/>
    </border>
    <border>
      <left style="thin">
        <color theme="0" tint="-4.9989318521683403E-2"/>
      </left>
      <right/>
      <top style="thin">
        <color theme="0" tint="-4.9989318521683403E-2"/>
      </top>
      <bottom/>
      <diagonal/>
    </border>
    <border>
      <left style="medium">
        <color theme="0" tint="-0.14996795556505021"/>
      </left>
      <right/>
      <top style="medium">
        <color theme="0" tint="-0.14996795556505021"/>
      </top>
      <bottom/>
      <diagonal/>
    </border>
    <border>
      <left style="medium">
        <color theme="1"/>
      </left>
      <right/>
      <top style="medium">
        <color theme="1"/>
      </top>
      <bottom style="medium">
        <color theme="1"/>
      </bottom>
      <diagonal/>
    </border>
    <border>
      <left style="thin">
        <color indexed="64"/>
      </left>
      <right/>
      <top style="medium">
        <color theme="1"/>
      </top>
      <bottom style="medium">
        <color theme="1"/>
      </bottom>
      <diagonal/>
    </border>
    <border>
      <left/>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top/>
      <bottom style="medium">
        <color theme="1"/>
      </bottom>
      <diagonal/>
    </border>
    <border>
      <left style="thin">
        <color theme="1"/>
      </left>
      <right/>
      <top/>
      <bottom/>
      <diagonal/>
    </border>
    <border>
      <left/>
      <right style="thin">
        <color theme="1"/>
      </right>
      <top/>
      <bottom/>
      <diagonal/>
    </border>
    <border>
      <left style="thin">
        <color theme="1"/>
      </left>
      <right/>
      <top style="medium">
        <color theme="1"/>
      </top>
      <bottom/>
      <diagonal/>
    </border>
    <border>
      <left/>
      <right style="thin">
        <color theme="1"/>
      </right>
      <top style="medium">
        <color theme="1"/>
      </top>
      <bottom/>
      <diagonal/>
    </border>
    <border>
      <left style="thin">
        <color theme="1"/>
      </left>
      <right/>
      <top/>
      <bottom style="medium">
        <color theme="1"/>
      </bottom>
      <diagonal/>
    </border>
    <border>
      <left/>
      <right style="thin">
        <color theme="1"/>
      </right>
      <top/>
      <bottom style="medium">
        <color theme="1"/>
      </bottom>
      <diagonal/>
    </border>
    <border>
      <left style="thin">
        <color theme="1"/>
      </left>
      <right style="medium">
        <color theme="1"/>
      </right>
      <top style="medium">
        <color theme="1"/>
      </top>
      <bottom/>
      <diagonal/>
    </border>
    <border>
      <left style="thin">
        <color theme="1"/>
      </left>
      <right style="medium">
        <color theme="1"/>
      </right>
      <top/>
      <bottom/>
      <diagonal/>
    </border>
    <border>
      <left style="thin">
        <color theme="1"/>
      </left>
      <right style="medium">
        <color theme="1"/>
      </right>
      <top/>
      <bottom style="medium">
        <color theme="1"/>
      </bottom>
      <diagonal/>
    </border>
    <border>
      <left style="medium">
        <color theme="1"/>
      </left>
      <right/>
      <top/>
      <bottom style="medium">
        <color theme="1"/>
      </bottom>
      <diagonal/>
    </border>
    <border>
      <left style="medium">
        <color rgb="FF0070C0"/>
      </left>
      <right style="medium">
        <color rgb="FF0070C0"/>
      </right>
      <top style="medium">
        <color rgb="FF0070C0"/>
      </top>
      <bottom style="medium">
        <color rgb="FF0070C0"/>
      </bottom>
      <diagonal/>
    </border>
    <border>
      <left style="thin">
        <color theme="3" tint="0.59999389629810485"/>
      </left>
      <right style="thin">
        <color theme="8"/>
      </right>
      <top/>
      <bottom style="thin">
        <color theme="3" tint="0.59999389629810485"/>
      </bottom>
      <diagonal/>
    </border>
    <border>
      <left style="thin">
        <color theme="8"/>
      </left>
      <right style="thin">
        <color theme="3" tint="0.59999389629810485"/>
      </right>
      <top style="thin">
        <color theme="3" tint="0.59999389629810485"/>
      </top>
      <bottom style="thin">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style="thin">
        <color theme="8"/>
      </left>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right/>
      <top style="thin">
        <color theme="8"/>
      </top>
      <bottom style="thin">
        <color indexed="64"/>
      </bottom>
      <diagonal/>
    </border>
    <border>
      <left/>
      <right style="thin">
        <color theme="8"/>
      </right>
      <top style="thin">
        <color theme="8"/>
      </top>
      <bottom style="thin">
        <color indexed="64"/>
      </bottom>
      <diagonal/>
    </border>
    <border>
      <left style="thin">
        <color theme="8"/>
      </left>
      <right/>
      <top style="thin">
        <color indexed="64"/>
      </top>
      <bottom/>
      <diagonal/>
    </border>
    <border>
      <left/>
      <right style="thin">
        <color theme="8"/>
      </right>
      <top style="thin">
        <color indexed="64"/>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right style="thin">
        <color theme="0" tint="-0.14999847407452621"/>
      </right>
      <top style="thin">
        <color theme="0" tint="-0.14999847407452621"/>
      </top>
      <bottom/>
      <diagonal/>
    </border>
    <border>
      <left style="medium">
        <color rgb="FFFF0000"/>
      </left>
      <right style="medium">
        <color rgb="FFFF0000"/>
      </right>
      <top style="medium">
        <color rgb="FFFF0000"/>
      </top>
      <bottom style="medium">
        <color rgb="FF0070C0"/>
      </bottom>
      <diagonal/>
    </border>
    <border>
      <left/>
      <right style="thin">
        <color theme="0" tint="-0.14999847407452621"/>
      </right>
      <top/>
      <bottom style="thin">
        <color theme="0" tint="-0.1499984740745262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s>
  <cellStyleXfs count="7">
    <xf numFmtId="0" fontId="0"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0" fontId="24" fillId="0" borderId="0" applyNumberFormat="0" applyFill="0" applyBorder="0" applyAlignment="0" applyProtection="0"/>
    <xf numFmtId="0" fontId="4" fillId="12" borderId="0" applyNumberFormat="0" applyBorder="0" applyAlignment="0" applyProtection="0"/>
  </cellStyleXfs>
  <cellXfs count="250">
    <xf numFmtId="0" fontId="0" fillId="0" borderId="0" xfId="0"/>
    <xf numFmtId="0" fontId="0" fillId="0" borderId="0" xfId="0" applyAlignment="1">
      <alignment horizontal="center"/>
    </xf>
    <xf numFmtId="0" fontId="10" fillId="0" borderId="0" xfId="0" applyFont="1"/>
    <xf numFmtId="1" fontId="0" fillId="0" borderId="0" xfId="0" applyNumberFormat="1" applyAlignment="1">
      <alignment horizontal="center"/>
    </xf>
    <xf numFmtId="0" fontId="0" fillId="0" borderId="0" xfId="0" applyAlignment="1" applyProtection="1">
      <alignment horizontal="center"/>
      <protection locked="0"/>
    </xf>
    <xf numFmtId="1" fontId="0" fillId="0" borderId="0" xfId="0" applyNumberFormat="1" applyAlignment="1">
      <alignment horizontal="center" wrapText="1"/>
    </xf>
    <xf numFmtId="164" fontId="0" fillId="0" borderId="0" xfId="0" applyNumberFormat="1"/>
    <xf numFmtId="164" fontId="0" fillId="0" borderId="0" xfId="0" applyNumberFormat="1" applyAlignment="1">
      <alignment horizontal="center"/>
    </xf>
    <xf numFmtId="164" fontId="0" fillId="0" borderId="0" xfId="0" applyNumberFormat="1" applyAlignment="1" applyProtection="1">
      <alignment horizontal="center"/>
      <protection locked="0"/>
    </xf>
    <xf numFmtId="1" fontId="8" fillId="3" borderId="0" xfId="0" applyNumberFormat="1" applyFont="1" applyFill="1" applyAlignment="1">
      <alignment horizontal="center"/>
    </xf>
    <xf numFmtId="0" fontId="8" fillId="3" borderId="0" xfId="0" applyFont="1" applyFill="1" applyAlignment="1">
      <alignment horizontal="center"/>
    </xf>
    <xf numFmtId="49" fontId="0" fillId="0" borderId="0" xfId="0" applyNumberFormat="1" applyAlignment="1">
      <alignment horizontal="center"/>
    </xf>
    <xf numFmtId="49" fontId="0" fillId="0" borderId="0" xfId="0" applyNumberFormat="1" applyAlignment="1" applyProtection="1">
      <alignment horizontal="center"/>
      <protection locked="0"/>
    </xf>
    <xf numFmtId="0" fontId="11" fillId="0" borderId="0" xfId="0" applyFont="1" applyAlignment="1">
      <alignment horizontal="center" vertical="center"/>
    </xf>
    <xf numFmtId="0" fontId="11" fillId="0" borderId="0" xfId="0" applyFont="1" applyAlignment="1">
      <alignment vertical="center"/>
    </xf>
    <xf numFmtId="0" fontId="0" fillId="0" borderId="0" xfId="0" applyAlignment="1">
      <alignment wrapText="1"/>
    </xf>
    <xf numFmtId="0" fontId="13" fillId="0" borderId="0" xfId="0" applyFont="1"/>
    <xf numFmtId="0" fontId="13" fillId="4" borderId="0" xfId="0" applyFont="1" applyFill="1"/>
    <xf numFmtId="0" fontId="0" fillId="0" borderId="0" xfId="0"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xf>
    <xf numFmtId="0" fontId="13" fillId="4" borderId="0" xfId="0" applyFont="1" applyFill="1" applyAlignment="1">
      <alignment horizontal="left" vertical="center" wrapText="1"/>
    </xf>
    <xf numFmtId="0" fontId="13" fillId="4" borderId="0" xfId="0" applyFont="1" applyFill="1" applyAlignment="1">
      <alignment horizontal="left" vertical="center"/>
    </xf>
    <xf numFmtId="0" fontId="19" fillId="4" borderId="0" xfId="0" applyFont="1" applyFill="1" applyAlignment="1">
      <alignment horizontal="left" vertical="center" wrapText="1"/>
    </xf>
    <xf numFmtId="0" fontId="0" fillId="0" borderId="0" xfId="0" applyAlignment="1">
      <alignment horizontal="left" vertical="center" wrapText="1"/>
    </xf>
    <xf numFmtId="0" fontId="13" fillId="0" borderId="0" xfId="0" applyFont="1" applyAlignment="1">
      <alignment horizontal="left" vertical="center" wrapText="1" indent="3"/>
    </xf>
    <xf numFmtId="0" fontId="0" fillId="0" borderId="17" xfId="0" applyBorder="1" applyAlignment="1">
      <alignment horizontal="center" vertical="center" wrapText="1"/>
    </xf>
    <xf numFmtId="164" fontId="0" fillId="0" borderId="17" xfId="0" applyNumberFormat="1" applyBorder="1" applyAlignment="1">
      <alignment horizontal="center" vertical="center" wrapText="1"/>
    </xf>
    <xf numFmtId="0" fontId="0" fillId="0" borderId="17" xfId="0" applyBorder="1" applyAlignment="1">
      <alignment horizontal="center" vertical="center"/>
    </xf>
    <xf numFmtId="0" fontId="0" fillId="0" borderId="17" xfId="0" applyBorder="1" applyAlignment="1">
      <alignment vertical="center"/>
    </xf>
    <xf numFmtId="164" fontId="0" fillId="0" borderId="17" xfId="0" applyNumberFormat="1" applyBorder="1" applyAlignment="1">
      <alignment horizontal="center" vertical="center"/>
    </xf>
    <xf numFmtId="0" fontId="12" fillId="0" borderId="19" xfId="0" applyFont="1" applyBorder="1" applyAlignment="1">
      <alignment horizontal="right"/>
    </xf>
    <xf numFmtId="0" fontId="12" fillId="0" borderId="21" xfId="0" applyFont="1" applyBorder="1" applyAlignment="1">
      <alignment horizontal="center"/>
    </xf>
    <xf numFmtId="0" fontId="11" fillId="0" borderId="0" xfId="0" applyFont="1"/>
    <xf numFmtId="1" fontId="11" fillId="0" borderId="0" xfId="0" applyNumberFormat="1" applyFont="1"/>
    <xf numFmtId="0" fontId="26" fillId="0" borderId="10" xfId="0" applyFont="1" applyBorder="1" applyAlignment="1">
      <alignment horizontal="left" vertical="center"/>
    </xf>
    <xf numFmtId="0" fontId="11" fillId="0" borderId="5" xfId="0" applyFont="1" applyBorder="1" applyAlignment="1">
      <alignment horizontal="left" vertical="center"/>
    </xf>
    <xf numFmtId="0" fontId="15" fillId="0" borderId="6" xfId="0" applyFont="1" applyBorder="1" applyAlignment="1">
      <alignment horizontal="center" vertical="center"/>
    </xf>
    <xf numFmtId="0" fontId="26" fillId="0" borderId="11" xfId="0" applyFont="1" applyBorder="1" applyAlignment="1">
      <alignment horizontal="left" vertical="center"/>
    </xf>
    <xf numFmtId="0" fontId="11" fillId="0" borderId="8" xfId="0" applyFont="1" applyBorder="1" applyAlignment="1">
      <alignment vertical="center"/>
    </xf>
    <xf numFmtId="0" fontId="15" fillId="0" borderId="9" xfId="0" applyFont="1" applyBorder="1" applyAlignment="1">
      <alignment horizontal="center" vertical="center"/>
    </xf>
    <xf numFmtId="0" fontId="0" fillId="0" borderId="18" xfId="0" applyBorder="1" applyAlignment="1">
      <alignment horizontal="center" vertical="center"/>
    </xf>
    <xf numFmtId="164" fontId="0" fillId="0" borderId="18" xfId="0" applyNumberFormat="1" applyBorder="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0" fontId="33" fillId="0" borderId="0" xfId="0" applyFont="1" applyAlignment="1">
      <alignment horizontal="center"/>
    </xf>
    <xf numFmtId="0" fontId="33" fillId="0" borderId="5" xfId="0" applyFont="1" applyBorder="1"/>
    <xf numFmtId="0" fontId="33" fillId="0" borderId="0" xfId="0" applyFont="1" applyAlignment="1">
      <alignment horizontal="left"/>
    </xf>
    <xf numFmtId="0" fontId="31" fillId="0" borderId="0" xfId="0" applyFont="1"/>
    <xf numFmtId="0" fontId="33" fillId="0" borderId="5" xfId="0" applyFont="1" applyBorder="1" applyAlignment="1">
      <alignment horizontal="center"/>
    </xf>
    <xf numFmtId="0" fontId="0" fillId="0" borderId="26" xfId="0" applyBorder="1" applyAlignment="1">
      <alignment horizontal="center" vertical="center"/>
    </xf>
    <xf numFmtId="164" fontId="0" fillId="0" borderId="26" xfId="0" applyNumberFormat="1" applyBorder="1" applyAlignment="1">
      <alignment horizontal="center" vertical="center"/>
    </xf>
    <xf numFmtId="0" fontId="0" fillId="0" borderId="26" xfId="0" applyBorder="1" applyAlignment="1">
      <alignment vertical="center"/>
    </xf>
    <xf numFmtId="0" fontId="8" fillId="0" borderId="9" xfId="0" applyFont="1" applyBorder="1" applyAlignment="1">
      <alignment horizontal="center"/>
    </xf>
    <xf numFmtId="0" fontId="8" fillId="0" borderId="28" xfId="0" applyFont="1" applyBorder="1" applyAlignment="1">
      <alignment horizontal="center"/>
    </xf>
    <xf numFmtId="0" fontId="8" fillId="0" borderId="8" xfId="0" applyFont="1" applyBorder="1" applyAlignment="1">
      <alignment horizontal="center"/>
    </xf>
    <xf numFmtId="0" fontId="33" fillId="0" borderId="29" xfId="0" applyFont="1" applyBorder="1" applyAlignment="1">
      <alignment horizontal="center"/>
    </xf>
    <xf numFmtId="0" fontId="33" fillId="0" borderId="31" xfId="0" applyFont="1" applyBorder="1" applyAlignment="1">
      <alignment horizontal="center"/>
    </xf>
    <xf numFmtId="0" fontId="8" fillId="11" borderId="0" xfId="0" applyFont="1" applyFill="1"/>
    <xf numFmtId="0" fontId="31" fillId="11" borderId="0" xfId="0" applyFont="1" applyFill="1"/>
    <xf numFmtId="0" fontId="8" fillId="0" borderId="0" xfId="0" applyFont="1"/>
    <xf numFmtId="0" fontId="5" fillId="0" borderId="0" xfId="0" applyFont="1" applyAlignment="1">
      <alignment horizontal="right"/>
    </xf>
    <xf numFmtId="0" fontId="5" fillId="0" borderId="0" xfId="0" applyFont="1"/>
    <xf numFmtId="0" fontId="5" fillId="0" borderId="0" xfId="0" applyFont="1" applyAlignment="1">
      <alignment horizontal="center"/>
    </xf>
    <xf numFmtId="0" fontId="35" fillId="0" borderId="0" xfId="0" applyFont="1"/>
    <xf numFmtId="0" fontId="35" fillId="0" borderId="0" xfId="0" applyFont="1" applyAlignment="1">
      <alignment horizontal="center"/>
    </xf>
    <xf numFmtId="0" fontId="38" fillId="0" borderId="0" xfId="0" applyFont="1" applyAlignment="1">
      <alignment horizontal="center"/>
    </xf>
    <xf numFmtId="0" fontId="36" fillId="11" borderId="33" xfId="0" applyFont="1" applyFill="1" applyBorder="1" applyAlignment="1">
      <alignment horizontal="right"/>
    </xf>
    <xf numFmtId="0" fontId="8" fillId="11" borderId="34" xfId="0" applyFont="1" applyFill="1" applyBorder="1" applyAlignment="1">
      <alignment horizontal="left"/>
    </xf>
    <xf numFmtId="0" fontId="8" fillId="11" borderId="34" xfId="0" applyFont="1" applyFill="1" applyBorder="1"/>
    <xf numFmtId="0" fontId="8" fillId="11" borderId="34" xfId="0" applyFont="1" applyFill="1" applyBorder="1" applyAlignment="1">
      <alignment horizontal="right"/>
    </xf>
    <xf numFmtId="0" fontId="37" fillId="11" borderId="35" xfId="0" applyFont="1" applyFill="1" applyBorder="1"/>
    <xf numFmtId="0" fontId="33" fillId="0" borderId="36" xfId="0" applyFont="1" applyBorder="1" applyAlignment="1">
      <alignment horizontal="center"/>
    </xf>
    <xf numFmtId="0" fontId="33" fillId="0" borderId="37" xfId="0" applyFont="1" applyBorder="1" applyAlignment="1">
      <alignment horizontal="left"/>
    </xf>
    <xf numFmtId="0" fontId="33" fillId="0" borderId="38" xfId="0" applyFont="1" applyBorder="1" applyAlignment="1">
      <alignment horizontal="left"/>
    </xf>
    <xf numFmtId="0" fontId="8" fillId="11" borderId="39" xfId="0" applyFont="1" applyFill="1" applyBorder="1" applyAlignment="1">
      <alignment horizontal="left"/>
    </xf>
    <xf numFmtId="0" fontId="8" fillId="11" borderId="39" xfId="0" applyFont="1" applyFill="1" applyBorder="1"/>
    <xf numFmtId="0" fontId="8" fillId="11" borderId="39" xfId="0" applyFont="1" applyFill="1" applyBorder="1" applyAlignment="1">
      <alignment horizontal="right"/>
    </xf>
    <xf numFmtId="0" fontId="37" fillId="11" borderId="40" xfId="0" applyFont="1" applyFill="1" applyBorder="1"/>
    <xf numFmtId="0" fontId="33" fillId="0" borderId="30" xfId="0" applyFont="1" applyBorder="1" applyAlignment="1">
      <alignment horizontal="center"/>
    </xf>
    <xf numFmtId="0" fontId="33" fillId="0" borderId="41" xfId="0" applyFont="1" applyBorder="1" applyAlignment="1">
      <alignment horizontal="left"/>
    </xf>
    <xf numFmtId="0" fontId="33" fillId="0" borderId="42" xfId="0" applyFont="1" applyBorder="1" applyAlignment="1">
      <alignment horizontal="left"/>
    </xf>
    <xf numFmtId="0" fontId="0" fillId="4" borderId="32" xfId="0" applyFill="1" applyBorder="1"/>
    <xf numFmtId="0" fontId="0" fillId="0" borderId="32" xfId="0" applyBorder="1" applyAlignment="1">
      <alignment horizontal="right"/>
    </xf>
    <xf numFmtId="0" fontId="8" fillId="0" borderId="0" xfId="0" applyFont="1" applyAlignment="1">
      <alignment horizontal="center"/>
    </xf>
    <xf numFmtId="0" fontId="0" fillId="0" borderId="22" xfId="0" applyBorder="1" applyAlignment="1">
      <alignment horizontal="center" vertical="center"/>
    </xf>
    <xf numFmtId="0" fontId="0" fillId="0" borderId="43" xfId="0" applyBorder="1" applyAlignment="1">
      <alignment horizontal="center" vertical="center"/>
    </xf>
    <xf numFmtId="0" fontId="21" fillId="0" borderId="0" xfId="0" applyFont="1" applyAlignment="1">
      <alignment horizontal="left" vertical="center" wrapText="1" indent="3"/>
    </xf>
    <xf numFmtId="0" fontId="20" fillId="0" borderId="0" xfId="0" applyFont="1" applyAlignment="1">
      <alignment horizontal="left" vertical="center" wrapText="1" indent="3"/>
    </xf>
    <xf numFmtId="1" fontId="11" fillId="0" borderId="0" xfId="0" applyNumberFormat="1" applyFont="1" applyAlignment="1">
      <alignment vertical="center"/>
    </xf>
    <xf numFmtId="0" fontId="14" fillId="2" borderId="24" xfId="0" applyFont="1" applyFill="1" applyBorder="1" applyAlignment="1">
      <alignment horizontal="center" vertical="center"/>
    </xf>
    <xf numFmtId="0" fontId="14" fillId="2" borderId="1" xfId="0"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0" fontId="14" fillId="2" borderId="45" xfId="0" applyFont="1" applyFill="1" applyBorder="1" applyAlignment="1">
      <alignment horizontal="center" vertical="center"/>
    </xf>
    <xf numFmtId="0" fontId="14" fillId="2" borderId="46"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49"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vertical="center"/>
    </xf>
    <xf numFmtId="0" fontId="11" fillId="0" borderId="52" xfId="0" applyFont="1" applyBorder="1" applyAlignment="1">
      <alignment horizontal="center" vertical="center"/>
    </xf>
    <xf numFmtId="0" fontId="11" fillId="0" borderId="54" xfId="0" applyFont="1" applyBorder="1" applyAlignment="1">
      <alignment vertical="center"/>
    </xf>
    <xf numFmtId="0" fontId="11" fillId="0" borderId="55" xfId="0" applyFont="1" applyBorder="1" applyAlignment="1">
      <alignment vertical="center"/>
    </xf>
    <xf numFmtId="0" fontId="11" fillId="0" borderId="57" xfId="0" applyFont="1" applyBorder="1" applyAlignment="1">
      <alignment vertical="center"/>
    </xf>
    <xf numFmtId="0" fontId="11" fillId="0" borderId="59" xfId="0" applyFont="1" applyBorder="1" applyAlignment="1">
      <alignment vertical="center"/>
    </xf>
    <xf numFmtId="1" fontId="11" fillId="0" borderId="51" xfId="0" applyNumberFormat="1" applyFont="1" applyBorder="1" applyAlignment="1">
      <alignment vertical="center"/>
    </xf>
    <xf numFmtId="1" fontId="11" fillId="0" borderId="53" xfId="0" applyNumberFormat="1" applyFont="1" applyBorder="1" applyAlignment="1">
      <alignment vertical="center"/>
    </xf>
    <xf numFmtId="1" fontId="11" fillId="0" borderId="60" xfId="0" applyNumberFormat="1" applyFont="1" applyBorder="1" applyAlignment="1">
      <alignment horizontal="center" vertical="center"/>
    </xf>
    <xf numFmtId="1" fontId="11" fillId="0" borderId="61" xfId="0" applyNumberFormat="1" applyFont="1" applyBorder="1" applyAlignment="1">
      <alignment horizontal="center" vertical="center"/>
    </xf>
    <xf numFmtId="1" fontId="11" fillId="0" borderId="62" xfId="0" applyNumberFormat="1" applyFont="1" applyBorder="1" applyAlignment="1">
      <alignment horizontal="center" vertical="center"/>
    </xf>
    <xf numFmtId="0" fontId="11" fillId="0" borderId="63" xfId="0" applyFont="1" applyBorder="1" applyAlignment="1">
      <alignment horizontal="center" vertical="center"/>
    </xf>
    <xf numFmtId="0" fontId="29" fillId="0" borderId="54" xfId="0" applyFont="1" applyBorder="1" applyAlignment="1">
      <alignment vertical="center"/>
    </xf>
    <xf numFmtId="0" fontId="29" fillId="0" borderId="56" xfId="0" applyFont="1" applyBorder="1" applyAlignment="1">
      <alignment vertical="center"/>
    </xf>
    <xf numFmtId="0" fontId="33" fillId="0" borderId="65" xfId="0" applyFont="1" applyBorder="1" applyAlignment="1">
      <alignment horizontal="left"/>
    </xf>
    <xf numFmtId="0" fontId="4" fillId="12" borderId="68" xfId="6" applyBorder="1" applyAlignment="1">
      <alignment horizontal="right"/>
    </xf>
    <xf numFmtId="0" fontId="4" fillId="12" borderId="69" xfId="6" applyBorder="1" applyAlignment="1">
      <alignment horizontal="right"/>
    </xf>
    <xf numFmtId="0" fontId="4" fillId="12" borderId="70" xfId="6" applyBorder="1" applyAlignment="1">
      <alignment horizontal="right"/>
    </xf>
    <xf numFmtId="0" fontId="0" fillId="0" borderId="71" xfId="0" applyBorder="1" applyAlignment="1">
      <alignment horizontal="right"/>
    </xf>
    <xf numFmtId="0" fontId="0" fillId="0" borderId="0" xfId="0" applyAlignment="1">
      <alignment horizontal="right"/>
    </xf>
    <xf numFmtId="0" fontId="0" fillId="0" borderId="72" xfId="0" applyBorder="1" applyAlignment="1">
      <alignment horizontal="right"/>
    </xf>
    <xf numFmtId="0" fontId="4" fillId="12" borderId="71" xfId="6" applyBorder="1" applyAlignment="1">
      <alignment horizontal="right"/>
    </xf>
    <xf numFmtId="0" fontId="4" fillId="12" borderId="0" xfId="6" applyBorder="1" applyAlignment="1">
      <alignment horizontal="right"/>
    </xf>
    <xf numFmtId="0" fontId="4" fillId="12" borderId="72" xfId="6" applyBorder="1" applyAlignment="1">
      <alignment horizontal="right"/>
    </xf>
    <xf numFmtId="0" fontId="4" fillId="12" borderId="73" xfId="6" applyBorder="1" applyAlignment="1">
      <alignment horizontal="right"/>
    </xf>
    <xf numFmtId="0" fontId="4" fillId="12" borderId="74" xfId="6" applyBorder="1" applyAlignment="1">
      <alignment horizontal="right"/>
    </xf>
    <xf numFmtId="0" fontId="4" fillId="12" borderId="75" xfId="6" applyBorder="1" applyAlignment="1">
      <alignment horizontal="right"/>
    </xf>
    <xf numFmtId="0" fontId="4" fillId="12" borderId="76" xfId="6" applyBorder="1" applyAlignment="1">
      <alignment horizontal="right"/>
    </xf>
    <xf numFmtId="0" fontId="0" fillId="0" borderId="77" xfId="0" applyBorder="1" applyAlignment="1">
      <alignment horizontal="right"/>
    </xf>
    <xf numFmtId="0" fontId="4" fillId="12" borderId="77" xfId="6" applyBorder="1" applyAlignment="1">
      <alignment horizontal="right"/>
    </xf>
    <xf numFmtId="0" fontId="4" fillId="12" borderId="78" xfId="6" applyBorder="1" applyAlignment="1">
      <alignment horizontal="right"/>
    </xf>
    <xf numFmtId="0" fontId="0" fillId="0" borderId="68" xfId="0" applyBorder="1" applyAlignment="1">
      <alignment horizontal="right"/>
    </xf>
    <xf numFmtId="0" fontId="0" fillId="0" borderId="69" xfId="0" applyBorder="1" applyAlignment="1">
      <alignment horizontal="right"/>
    </xf>
    <xf numFmtId="0" fontId="0" fillId="0" borderId="70" xfId="0" applyBorder="1" applyAlignment="1">
      <alignment horizontal="right"/>
    </xf>
    <xf numFmtId="0" fontId="4" fillId="12" borderId="79" xfId="6" applyBorder="1" applyAlignment="1">
      <alignment horizontal="right"/>
    </xf>
    <xf numFmtId="0" fontId="4" fillId="12" borderId="80" xfId="6" applyBorder="1" applyAlignment="1">
      <alignment horizontal="right"/>
    </xf>
    <xf numFmtId="0" fontId="4" fillId="12" borderId="81" xfId="6" applyBorder="1" applyAlignment="1">
      <alignment horizontal="right"/>
    </xf>
    <xf numFmtId="0" fontId="0" fillId="0" borderId="79" xfId="0" applyBorder="1" applyAlignment="1">
      <alignment horizontal="right"/>
    </xf>
    <xf numFmtId="0" fontId="0" fillId="0" borderId="80" xfId="0" applyBorder="1" applyAlignment="1">
      <alignment horizontal="right"/>
    </xf>
    <xf numFmtId="0" fontId="0" fillId="0" borderId="81" xfId="0" applyBorder="1" applyAlignment="1">
      <alignment horizontal="right"/>
    </xf>
    <xf numFmtId="0" fontId="0" fillId="0" borderId="0" xfId="0" applyAlignment="1">
      <alignment horizontal="right" wrapText="1"/>
    </xf>
    <xf numFmtId="0" fontId="0" fillId="0" borderId="72" xfId="0" applyBorder="1" applyAlignment="1">
      <alignment horizontal="right" wrapText="1"/>
    </xf>
    <xf numFmtId="0" fontId="4" fillId="12" borderId="67" xfId="6" applyBorder="1" applyAlignment="1">
      <alignment horizontal="right"/>
    </xf>
    <xf numFmtId="0" fontId="36" fillId="11" borderId="68" xfId="0" applyFont="1" applyFill="1" applyBorder="1" applyAlignment="1">
      <alignment horizontal="right"/>
    </xf>
    <xf numFmtId="0" fontId="8" fillId="11" borderId="82" xfId="0" applyFont="1" applyFill="1" applyBorder="1" applyAlignment="1">
      <alignment horizontal="left"/>
    </xf>
    <xf numFmtId="0" fontId="8" fillId="11" borderId="82" xfId="0" applyFont="1" applyFill="1" applyBorder="1"/>
    <xf numFmtId="0" fontId="8" fillId="11" borderId="82" xfId="0" applyFont="1" applyFill="1" applyBorder="1" applyAlignment="1">
      <alignment horizontal="right"/>
    </xf>
    <xf numFmtId="0" fontId="37" fillId="11" borderId="83" xfId="0" applyFont="1" applyFill="1" applyBorder="1"/>
    <xf numFmtId="0" fontId="33" fillId="0" borderId="84" xfId="0" applyFont="1" applyBorder="1" applyAlignment="1">
      <alignment horizontal="left"/>
    </xf>
    <xf numFmtId="0" fontId="33" fillId="0" borderId="85" xfId="0" applyFont="1" applyBorder="1"/>
    <xf numFmtId="0" fontId="33" fillId="0" borderId="71" xfId="0" applyFont="1" applyBorder="1" applyAlignment="1">
      <alignment horizontal="left"/>
    </xf>
    <xf numFmtId="0" fontId="33" fillId="0" borderId="73" xfId="0" applyFont="1" applyBorder="1" applyAlignment="1">
      <alignment horizontal="left"/>
    </xf>
    <xf numFmtId="0" fontId="0" fillId="0" borderId="76" xfId="0" applyBorder="1" applyAlignment="1">
      <alignment horizontal="right"/>
    </xf>
    <xf numFmtId="0" fontId="34" fillId="11" borderId="68" xfId="0" applyFont="1" applyFill="1" applyBorder="1" applyAlignment="1">
      <alignment horizontal="right"/>
    </xf>
    <xf numFmtId="0" fontId="31" fillId="11" borderId="82" xfId="0" applyFont="1" applyFill="1" applyBorder="1" applyAlignment="1">
      <alignment horizontal="left"/>
    </xf>
    <xf numFmtId="0" fontId="31" fillId="11" borderId="82" xfId="0" applyFont="1" applyFill="1" applyBorder="1"/>
    <xf numFmtId="0" fontId="31" fillId="11" borderId="82" xfId="0" applyFont="1" applyFill="1" applyBorder="1" applyAlignment="1">
      <alignment horizontal="right"/>
    </xf>
    <xf numFmtId="0" fontId="32" fillId="11" borderId="83" xfId="0" applyFont="1" applyFill="1" applyBorder="1"/>
    <xf numFmtId="0" fontId="33" fillId="0" borderId="84" xfId="0" applyFont="1" applyBorder="1" applyAlignment="1">
      <alignment horizontal="center"/>
    </xf>
    <xf numFmtId="0" fontId="33" fillId="0" borderId="85" xfId="0" applyFont="1" applyBorder="1" applyAlignment="1">
      <alignment horizontal="center"/>
    </xf>
    <xf numFmtId="0" fontId="0" fillId="0" borderId="67" xfId="0" applyBorder="1" applyAlignment="1">
      <alignment horizontal="right"/>
    </xf>
    <xf numFmtId="0" fontId="31" fillId="11" borderId="82" xfId="0" applyFont="1" applyFill="1" applyBorder="1" applyAlignment="1">
      <alignment horizontal="left" wrapText="1"/>
    </xf>
    <xf numFmtId="0" fontId="0" fillId="0" borderId="77" xfId="0" applyBorder="1" applyAlignment="1">
      <alignment horizontal="right" wrapText="1"/>
    </xf>
    <xf numFmtId="0" fontId="4" fillId="12" borderId="76" xfId="6" applyBorder="1" applyAlignment="1">
      <alignment horizontal="right" wrapText="1"/>
    </xf>
    <xf numFmtId="0" fontId="0" fillId="0" borderId="74" xfId="0" applyBorder="1" applyAlignment="1">
      <alignment horizontal="center"/>
    </xf>
    <xf numFmtId="0" fontId="4" fillId="12" borderId="32" xfId="6" applyBorder="1"/>
    <xf numFmtId="0" fontId="4" fillId="12" borderId="32" xfId="6" applyBorder="1" applyAlignment="1">
      <alignment horizontal="right"/>
    </xf>
    <xf numFmtId="0" fontId="4" fillId="12" borderId="66" xfId="6" applyBorder="1" applyAlignment="1">
      <alignment horizontal="right"/>
    </xf>
    <xf numFmtId="0" fontId="17" fillId="0" borderId="0" xfId="0" applyFont="1" applyAlignment="1">
      <alignment horizontal="center" vertical="center" wrapText="1"/>
    </xf>
    <xf numFmtId="0" fontId="13" fillId="0" borderId="0" xfId="0" applyFont="1" applyAlignment="1">
      <alignment wrapText="1"/>
    </xf>
    <xf numFmtId="0" fontId="11" fillId="0" borderId="58" xfId="0" applyFont="1" applyBorder="1" applyAlignment="1">
      <alignment horizontal="right" vertical="center"/>
    </xf>
    <xf numFmtId="0" fontId="11" fillId="0" borderId="53" xfId="0" applyFont="1" applyBorder="1" applyAlignment="1">
      <alignment horizontal="right" vertical="center"/>
    </xf>
    <xf numFmtId="0" fontId="11" fillId="0" borderId="59" xfId="0" applyFont="1" applyBorder="1" applyAlignment="1">
      <alignment horizontal="right" vertical="center"/>
    </xf>
    <xf numFmtId="0" fontId="40" fillId="0" borderId="0" xfId="5" applyFont="1" applyBorder="1" applyAlignment="1">
      <alignment horizontal="left" vertical="center" wrapText="1"/>
    </xf>
    <xf numFmtId="0" fontId="41" fillId="0" borderId="0" xfId="0" applyFont="1"/>
    <xf numFmtId="0" fontId="43" fillId="8" borderId="16" xfId="0" applyFont="1" applyFill="1" applyBorder="1" applyAlignment="1">
      <alignment horizontal="center" vertical="center" wrapText="1"/>
    </xf>
    <xf numFmtId="0" fontId="43" fillId="8" borderId="44" xfId="0" applyFont="1" applyFill="1" applyBorder="1" applyAlignment="1">
      <alignment horizontal="center" vertical="center" wrapText="1"/>
    </xf>
    <xf numFmtId="0" fontId="0" fillId="0" borderId="0" xfId="0" applyAlignment="1">
      <alignment vertical="center"/>
    </xf>
    <xf numFmtId="0" fontId="43" fillId="16" borderId="16" xfId="0" applyFont="1" applyFill="1" applyBorder="1" applyAlignment="1">
      <alignment horizontal="center" vertical="center" wrapText="1"/>
    </xf>
    <xf numFmtId="0" fontId="0" fillId="16" borderId="17" xfId="0" applyFill="1" applyBorder="1" applyAlignment="1" applyProtection="1">
      <alignment vertical="center"/>
      <protection locked="0"/>
    </xf>
    <xf numFmtId="0" fontId="0" fillId="16" borderId="18" xfId="0" applyFill="1" applyBorder="1" applyAlignment="1" applyProtection="1">
      <alignment vertical="center"/>
      <protection locked="0"/>
    </xf>
    <xf numFmtId="0" fontId="0" fillId="16" borderId="0" xfId="0" applyFill="1" applyAlignment="1" applyProtection="1">
      <alignment vertical="center"/>
      <protection locked="0"/>
    </xf>
    <xf numFmtId="0" fontId="0" fillId="16" borderId="0" xfId="0" applyFill="1" applyProtection="1">
      <protection locked="0"/>
    </xf>
    <xf numFmtId="0" fontId="0" fillId="16" borderId="17" xfId="0" applyFill="1" applyBorder="1" applyProtection="1">
      <protection locked="0"/>
    </xf>
    <xf numFmtId="0" fontId="0" fillId="16" borderId="8" xfId="0" applyFill="1" applyBorder="1" applyAlignment="1" applyProtection="1">
      <alignment vertical="center"/>
      <protection locked="0"/>
    </xf>
    <xf numFmtId="0" fontId="0" fillId="16" borderId="26" xfId="0" applyFill="1" applyBorder="1" applyProtection="1">
      <protection locked="0"/>
    </xf>
    <xf numFmtId="0" fontId="0" fillId="16" borderId="0" xfId="0" applyFill="1"/>
    <xf numFmtId="0" fontId="43" fillId="16" borderId="17" xfId="0" applyFont="1" applyFill="1" applyBorder="1" applyAlignment="1">
      <alignment horizontal="center" vertical="center" wrapText="1"/>
    </xf>
    <xf numFmtId="0" fontId="12" fillId="0" borderId="86" xfId="0" applyFont="1" applyBorder="1"/>
    <xf numFmtId="0" fontId="12" fillId="0" borderId="0" xfId="0" applyFont="1" applyAlignment="1">
      <alignment horizontal="left" indent="1"/>
    </xf>
    <xf numFmtId="0" fontId="35" fillId="0" borderId="19" xfId="0" applyFont="1" applyBorder="1" applyAlignment="1">
      <alignment horizontal="right"/>
    </xf>
    <xf numFmtId="1" fontId="35" fillId="9" borderId="89" xfId="4" applyNumberFormat="1" applyFont="1" applyFill="1" applyBorder="1" applyAlignment="1">
      <alignment horizontal="center"/>
    </xf>
    <xf numFmtId="0" fontId="35" fillId="0" borderId="20" xfId="0" applyFont="1" applyBorder="1" applyAlignment="1">
      <alignment horizontal="right"/>
    </xf>
    <xf numFmtId="2" fontId="35" fillId="13" borderId="64" xfId="4" applyNumberFormat="1" applyFont="1" applyFill="1" applyBorder="1" applyAlignment="1">
      <alignment horizontal="center"/>
    </xf>
    <xf numFmtId="0" fontId="8" fillId="5" borderId="19" xfId="0" applyFont="1" applyFill="1" applyBorder="1" applyAlignment="1">
      <alignment horizontal="center"/>
    </xf>
    <xf numFmtId="0" fontId="8" fillId="5" borderId="87" xfId="0" applyFont="1" applyFill="1" applyBorder="1" applyAlignment="1">
      <alignment horizontal="center"/>
    </xf>
    <xf numFmtId="0" fontId="11" fillId="0" borderId="0" xfId="0" applyFont="1" applyAlignment="1">
      <alignment vertical="center" wrapText="1"/>
    </xf>
    <xf numFmtId="0" fontId="18" fillId="0" borderId="0" xfId="0" applyFont="1" applyAlignment="1">
      <alignment horizontal="left" vertical="center" wrapText="1" indent="3"/>
    </xf>
    <xf numFmtId="0" fontId="3" fillId="16" borderId="17" xfId="0" applyFont="1" applyFill="1" applyBorder="1" applyAlignment="1">
      <alignment vertical="center"/>
    </xf>
    <xf numFmtId="0" fontId="3" fillId="16" borderId="17" xfId="0" applyFont="1" applyFill="1" applyBorder="1" applyAlignment="1" applyProtection="1">
      <alignment vertical="center"/>
      <protection locked="0"/>
    </xf>
    <xf numFmtId="0" fontId="3" fillId="16" borderId="26" xfId="0" applyFont="1" applyFill="1" applyBorder="1" applyAlignment="1" applyProtection="1">
      <alignment vertical="center"/>
      <protection locked="0"/>
    </xf>
    <xf numFmtId="0" fontId="3" fillId="0" borderId="6" xfId="0" applyFont="1" applyBorder="1" applyAlignment="1">
      <alignment horizontal="center"/>
    </xf>
    <xf numFmtId="0" fontId="3" fillId="0" borderId="27" xfId="0" applyFont="1" applyBorder="1" applyAlignment="1">
      <alignment horizontal="center"/>
    </xf>
    <xf numFmtId="0" fontId="3" fillId="0" borderId="0" xfId="0" applyFont="1" applyAlignment="1">
      <alignment horizontal="right"/>
    </xf>
    <xf numFmtId="0" fontId="3" fillId="0" borderId="7" xfId="0" applyFont="1" applyBorder="1" applyAlignment="1">
      <alignment horizontal="center"/>
    </xf>
    <xf numFmtId="0" fontId="3" fillId="0" borderId="4" xfId="0" applyFont="1" applyBorder="1" applyAlignment="1">
      <alignment horizontal="center"/>
    </xf>
    <xf numFmtId="0" fontId="3" fillId="0" borderId="0" xfId="0" applyFont="1"/>
    <xf numFmtId="0" fontId="3" fillId="0" borderId="0" xfId="0" applyFont="1" applyAlignment="1">
      <alignment horizontal="center"/>
    </xf>
    <xf numFmtId="1" fontId="55" fillId="2" borderId="48" xfId="0" applyNumberFormat="1" applyFont="1" applyFill="1" applyBorder="1" applyAlignment="1">
      <alignment horizontal="center" vertical="center"/>
    </xf>
    <xf numFmtId="0" fontId="55" fillId="2" borderId="3" xfId="0" applyFont="1" applyFill="1" applyBorder="1" applyAlignment="1">
      <alignment horizontal="center" vertical="center" wrapText="1"/>
    </xf>
    <xf numFmtId="0" fontId="42" fillId="0" borderId="0" xfId="0" applyFont="1" applyAlignment="1">
      <alignment horizontal="left" vertical="center" wrapText="1" indent="3"/>
    </xf>
    <xf numFmtId="0" fontId="41" fillId="0" borderId="0" xfId="0" applyFont="1" applyAlignment="1">
      <alignment horizontal="left" vertical="center" wrapText="1" indent="3"/>
    </xf>
    <xf numFmtId="0" fontId="17" fillId="6" borderId="15" xfId="0" applyFont="1" applyFill="1" applyBorder="1" applyAlignment="1">
      <alignment horizontal="left" vertical="center" wrapText="1"/>
    </xf>
    <xf numFmtId="0" fontId="17" fillId="6" borderId="0" xfId="0" applyFont="1" applyFill="1" applyAlignment="1">
      <alignment horizontal="left" vertical="center" wrapText="1"/>
    </xf>
    <xf numFmtId="0" fontId="13" fillId="0" borderId="0" xfId="0" applyFont="1" applyAlignment="1">
      <alignment horizontal="left" vertical="center" wrapText="1" indent="3"/>
    </xf>
    <xf numFmtId="0" fontId="19" fillId="7" borderId="0" xfId="0" applyFont="1" applyFill="1" applyAlignment="1">
      <alignment horizontal="left" vertical="center" wrapText="1"/>
    </xf>
    <xf numFmtId="0" fontId="49" fillId="0" borderId="0" xfId="0" applyFont="1" applyAlignment="1">
      <alignment horizontal="left" vertical="center" wrapText="1" indent="3"/>
    </xf>
    <xf numFmtId="0" fontId="16" fillId="2" borderId="15" xfId="0" applyFont="1" applyFill="1" applyBorder="1" applyAlignment="1">
      <alignment horizontal="center" vertical="center" wrapText="1"/>
    </xf>
    <xf numFmtId="0" fontId="16" fillId="2" borderId="0" xfId="0" applyFont="1" applyFill="1" applyAlignment="1">
      <alignment horizontal="center" vertical="center" wrapText="1"/>
    </xf>
    <xf numFmtId="0" fontId="17" fillId="6" borderId="15" xfId="0" applyFont="1" applyFill="1" applyBorder="1" applyAlignment="1">
      <alignment horizontal="center" vertical="center" wrapText="1"/>
    </xf>
    <xf numFmtId="0" fontId="17" fillId="6" borderId="0" xfId="0" applyFont="1" applyFill="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2" fillId="0" borderId="88" xfId="0" applyFont="1" applyBorder="1" applyAlignment="1">
      <alignment horizontal="left" wrapText="1"/>
    </xf>
    <xf numFmtId="0" fontId="2" fillId="0" borderId="90" xfId="0" applyFont="1" applyBorder="1" applyAlignment="1">
      <alignment horizontal="left" wrapText="1"/>
    </xf>
    <xf numFmtId="0" fontId="0" fillId="14" borderId="91" xfId="0" applyFill="1" applyBorder="1" applyAlignment="1">
      <alignment horizontal="left" vertical="center" wrapText="1"/>
    </xf>
    <xf numFmtId="0" fontId="0" fillId="14" borderId="92" xfId="0" applyFill="1" applyBorder="1" applyAlignment="1">
      <alignment horizontal="left" vertical="center" wrapText="1"/>
    </xf>
    <xf numFmtId="0" fontId="0" fillId="14" borderId="93" xfId="0" applyFill="1" applyBorder="1" applyAlignment="1">
      <alignment horizontal="left" vertical="center" wrapText="1"/>
    </xf>
    <xf numFmtId="0" fontId="0" fillId="14" borderId="94" xfId="0" applyFill="1" applyBorder="1" applyAlignment="1">
      <alignment horizontal="left" vertical="center" wrapText="1"/>
    </xf>
    <xf numFmtId="0" fontId="0" fillId="14" borderId="0" xfId="0" applyFill="1" applyAlignment="1">
      <alignment horizontal="left" vertical="center" wrapText="1"/>
    </xf>
    <xf numFmtId="0" fontId="0" fillId="14" borderId="95" xfId="0" applyFill="1" applyBorder="1" applyAlignment="1">
      <alignment horizontal="left" vertical="center" wrapText="1"/>
    </xf>
    <xf numFmtId="0" fontId="0" fillId="14" borderId="96" xfId="0" applyFill="1" applyBorder="1" applyAlignment="1">
      <alignment horizontal="left" vertical="center" wrapText="1"/>
    </xf>
    <xf numFmtId="0" fontId="0" fillId="14" borderId="97" xfId="0" applyFill="1" applyBorder="1" applyAlignment="1">
      <alignment horizontal="left" vertical="center" wrapText="1"/>
    </xf>
    <xf numFmtId="0" fontId="0" fillId="14" borderId="98" xfId="0" applyFill="1" applyBorder="1" applyAlignment="1">
      <alignment horizontal="left" vertical="center" wrapText="1"/>
    </xf>
    <xf numFmtId="0" fontId="25" fillId="2" borderId="0" xfId="0" applyFont="1" applyFill="1" applyAlignment="1">
      <alignment horizontal="center" vertical="center"/>
    </xf>
    <xf numFmtId="0" fontId="30" fillId="10" borderId="10" xfId="0" applyFont="1" applyFill="1" applyBorder="1" applyAlignment="1">
      <alignment horizontal="center" vertical="center"/>
    </xf>
    <xf numFmtId="0" fontId="30" fillId="10" borderId="5" xfId="0" applyFont="1" applyFill="1" applyBorder="1" applyAlignment="1">
      <alignment horizontal="center" vertical="center"/>
    </xf>
    <xf numFmtId="0" fontId="30" fillId="10" borderId="6"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30" fillId="10" borderId="12" xfId="0" applyFont="1" applyFill="1" applyBorder="1" applyAlignment="1">
      <alignment horizontal="center" vertical="center"/>
    </xf>
    <xf numFmtId="0" fontId="30" fillId="10" borderId="13" xfId="0" applyFont="1" applyFill="1" applyBorder="1" applyAlignment="1">
      <alignment horizontal="center" vertical="center"/>
    </xf>
    <xf numFmtId="0" fontId="30" fillId="10" borderId="14" xfId="0" applyFont="1" applyFill="1" applyBorder="1" applyAlignment="1">
      <alignment horizontal="center" vertical="center"/>
    </xf>
    <xf numFmtId="0" fontId="53" fillId="0" borderId="2" xfId="0" applyFont="1" applyBorder="1" applyAlignment="1">
      <alignment horizontal="left" vertical="center" wrapText="1"/>
    </xf>
    <xf numFmtId="0" fontId="53" fillId="0" borderId="0" xfId="0" applyFont="1" applyAlignment="1">
      <alignment horizontal="left" vertical="center" wrapText="1"/>
    </xf>
    <xf numFmtId="0" fontId="53" fillId="0" borderId="7" xfId="0" applyFont="1" applyBorder="1" applyAlignment="1">
      <alignment horizontal="left" vertical="center" wrapText="1"/>
    </xf>
    <xf numFmtId="0" fontId="53" fillId="0" borderId="11" xfId="0" applyFont="1" applyBorder="1" applyAlignment="1">
      <alignment horizontal="left" vertical="center" wrapText="1"/>
    </xf>
    <xf numFmtId="0" fontId="53" fillId="0" borderId="8" xfId="0" applyFont="1" applyBorder="1" applyAlignment="1">
      <alignment horizontal="left" vertical="center" wrapText="1"/>
    </xf>
    <xf numFmtId="0" fontId="53" fillId="0" borderId="9" xfId="0" applyFont="1" applyBorder="1" applyAlignment="1">
      <alignment horizontal="left" vertical="center" wrapText="1"/>
    </xf>
    <xf numFmtId="0" fontId="39" fillId="15" borderId="0" xfId="0" applyFont="1" applyFill="1" applyAlignment="1">
      <alignment horizontal="left" vertical="center" wrapText="1"/>
    </xf>
    <xf numFmtId="0" fontId="39" fillId="15" borderId="0" xfId="0" applyFont="1" applyFill="1" applyAlignment="1">
      <alignment horizontal="left" vertical="center"/>
    </xf>
  </cellXfs>
  <cellStyles count="7">
    <cellStyle name="20% - Accent1" xfId="6" builtinId="30"/>
    <cellStyle name="Hyperlink" xfId="5" builtinId="8"/>
    <cellStyle name="Milliers 2" xfId="2" xr:uid="{1F6C3ABE-D38B-4724-A29B-35139C9E56D1}"/>
    <cellStyle name="Normal" xfId="0" builtinId="0"/>
    <cellStyle name="Normal 2" xfId="1" xr:uid="{65738D38-D15E-4C64-9BA5-DC23E51F879C}"/>
    <cellStyle name="Percent" xfId="4" builtinId="5"/>
    <cellStyle name="Pourcentage 2" xfId="3" xr:uid="{4B32048F-8BAF-40F5-8946-B782721F9362}"/>
  </cellStyles>
  <dxfs count="49">
    <dxf>
      <fill>
        <patternFill>
          <bgColor theme="0" tint="-0.14996795556505021"/>
        </patternFill>
      </fill>
    </dxf>
    <dxf>
      <fill>
        <patternFill>
          <bgColor rgb="FFFF0000"/>
        </patternFill>
      </fill>
    </dxf>
    <dxf>
      <fill>
        <patternFill patternType="solid">
          <bgColor theme="0"/>
        </patternFill>
      </fill>
    </dxf>
    <dxf>
      <numFmt numFmtId="0" formatCode="General"/>
    </dxf>
    <dxf>
      <numFmt numFmtId="1" formatCode="0"/>
      <alignment horizontal="center"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border outline="0">
        <top style="thin">
          <color theme="4"/>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0" indent="0" justifyLastLine="0" shrinkToFit="0" readingOrder="0"/>
    </dxf>
    <dxf>
      <numFmt numFmtId="0" formatCode="General"/>
    </dxf>
    <dxf>
      <numFmt numFmtId="1" formatCode="0"/>
      <alignment horizontal="center" vertical="bottom" textRotation="0" wrapText="0" indent="0" justifyLastLine="0" shrinkToFit="0" readingOrder="0"/>
    </dxf>
    <dxf>
      <numFmt numFmtId="0" formatCode="General"/>
    </dxf>
    <dxf>
      <numFmt numFmtId="0" formatCode="General"/>
    </dxf>
    <dxf>
      <numFmt numFmtId="0" formatCode="General"/>
    </dxf>
    <dxf>
      <border outline="0">
        <top style="thin">
          <color rgb="FF4F81BD"/>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fill>
        <patternFill patternType="none">
          <fgColor indexed="64"/>
          <bgColor auto="1"/>
        </patternFill>
      </fill>
    </dxf>
    <dxf>
      <border outline="0">
        <bottom style="thin">
          <color indexed="64"/>
        </bottom>
      </border>
    </dxf>
    <dxf>
      <font>
        <b/>
        <strike val="0"/>
        <outline val="0"/>
        <shadow val="0"/>
        <u val="none"/>
        <vertAlign val="baseline"/>
        <sz val="11"/>
        <color theme="0"/>
        <name val="Calibri"/>
        <family val="2"/>
        <scheme val="minor"/>
      </font>
      <fill>
        <patternFill patternType="none">
          <fgColor indexed="64"/>
          <bgColor auto="1"/>
        </patternFill>
      </fill>
      <alignment horizontal="center" vertical="bottom" textRotation="0" wrapText="0" indent="0" justifyLastLine="0" shrinkToFit="0" readingOrder="0"/>
    </dxf>
    <dxf>
      <numFmt numFmtId="0" formatCode="General"/>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numFmt numFmtId="0" formatCode="General"/>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numFmt numFmtId="0" formatCode="General"/>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ont>
        <color theme="1"/>
      </font>
      <fill>
        <patternFill patternType="solid">
          <fgColor indexed="64"/>
          <bgColor theme="6" tint="0.79998168889431442"/>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solid">
          <fgColor indexed="64"/>
          <bgColor theme="6" tint="0.79998168889431442"/>
        </patternFill>
      </fill>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ill>
        <patternFill patternType="solid">
          <fgColor indexed="64"/>
          <bgColor theme="6" tint="0.79998168889431442"/>
        </patternFill>
      </fill>
      <alignment horizontal="general"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protection locked="0" hidden="0"/>
    </dxf>
    <dxf>
      <border>
        <bottom style="medium">
          <color theme="0" tint="-0.14996795556505021"/>
        </bottom>
      </border>
    </dxf>
    <dxf>
      <font>
        <b val="0"/>
        <i val="0"/>
        <strike val="0"/>
        <condense val="0"/>
        <extend val="0"/>
        <outline val="0"/>
        <shadow val="0"/>
        <u val="none"/>
        <vertAlign val="baseline"/>
        <sz val="12"/>
        <color rgb="FF000000"/>
        <name val="Calibri"/>
        <family val="2"/>
        <scheme val="minor"/>
      </font>
      <fill>
        <patternFill patternType="solid">
          <fgColor indexed="64"/>
          <bgColor rgb="FFFFFFE5"/>
        </patternFill>
      </fill>
      <alignment horizontal="center" vertical="center" textRotation="0" wrapText="1" indent="0" justifyLastLine="0" shrinkToFit="0" readingOrder="0"/>
      <border diagonalUp="0" diagonalDown="0" outline="0">
        <left style="medium">
          <color theme="0" tint="-0.14996795556505021"/>
        </left>
        <right style="medium">
          <color theme="0" tint="-0.14996795556505021"/>
        </right>
        <top/>
        <bottom/>
      </border>
    </dxf>
    <dxf>
      <fill>
        <patternFill patternType="solid">
          <fgColor theme="0" tint="-0.14999847407452621"/>
          <bgColor theme="0" tint="-0.14999847407452621"/>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patternType="solid">
          <fgColor theme="0" tint="-4.9989318521683403E-2"/>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color theme="1"/>
      </font>
    </dxf>
    <dxf>
      <font>
        <b/>
        <color theme="1"/>
      </font>
    </dxf>
    <dxf>
      <font>
        <b/>
        <color theme="1"/>
      </font>
      <border>
        <top style="thin">
          <color theme="1"/>
        </top>
      </border>
    </dxf>
    <dxf>
      <font>
        <b/>
        <color theme="1"/>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color theme="1"/>
      </font>
      <border>
        <top style="thin">
          <color theme="1"/>
        </top>
        <bottom style="thin">
          <color theme="1"/>
        </bottom>
      </border>
    </dxf>
    <dxf>
      <fill>
        <patternFill patternType="solid">
          <fgColor theme="0" tint="-0.14999847407452621"/>
          <bgColor theme="0" tint="-0.14999847407452621"/>
        </patternFill>
      </fill>
    </dxf>
    <dxf>
      <fill>
        <patternFill patternType="solid">
          <fgColor theme="0" tint="-0.14996795556505021"/>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color theme="1"/>
      </font>
    </dxf>
    <dxf>
      <font>
        <b/>
        <color theme="1"/>
      </font>
    </dxf>
    <dxf>
      <font>
        <b/>
        <color theme="1"/>
      </font>
      <border>
        <top style="thin">
          <color theme="1"/>
        </top>
      </border>
    </dxf>
    <dxf>
      <font>
        <b/>
        <color theme="1"/>
      </font>
      <border>
        <bottom style="thin">
          <color theme="1"/>
        </bottom>
      </border>
    </dxf>
    <dxf>
      <font>
        <color theme="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2" defaultTableStyle="TableStyleMedium2" defaultPivotStyle="PivotStyleLight16">
    <tableStyle name="GTFCC" pivot="0" count="7" xr9:uid="{41D43914-B6DB-472D-B16C-85ED54ED35A9}">
      <tableStyleElement type="wholeTable" dxfId="48"/>
      <tableStyleElement type="headerRow" dxfId="47"/>
      <tableStyleElement type="totalRow" dxfId="46"/>
      <tableStyleElement type="firstColumn" dxfId="45"/>
      <tableStyleElement type="lastColumn" dxfId="44"/>
      <tableStyleElement type="firstRowStripe" dxfId="43"/>
      <tableStyleElement type="firstColumnStripe" dxfId="42"/>
    </tableStyle>
    <tableStyle name="GTFCC2" pivot="0" count="8" xr9:uid="{8168246E-C2C9-402A-A71A-B73F1C0D98D0}">
      <tableStyleElement type="wholeTable" dxfId="41"/>
      <tableStyleElement type="headerRow" dxfId="40"/>
      <tableStyleElement type="totalRow" dxfId="39"/>
      <tableStyleElement type="firstColumn" dxfId="38"/>
      <tableStyleElement type="lastColumn" dxfId="37"/>
      <tableStyleElement type="firstRowStripe" dxfId="36"/>
      <tableStyleElement type="secondRowStripe" dxfId="35"/>
      <tableStyleElement type="firstColumnStripe" dxfId="34"/>
    </tableStyle>
  </tableStyles>
  <colors>
    <mruColors>
      <color rgb="FF009999"/>
      <color rgb="FFFBD99A"/>
      <color rgb="FFFF9999"/>
      <color rgb="FFF5F5F5"/>
      <color rgb="FFFDE9D9"/>
      <color rgb="FFFFFFF7"/>
      <color rgb="FFFFCCCC"/>
      <color rgb="FFFFFFE5"/>
      <color rgb="FFFFFF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chemeClr val="tx1"/>
                </a:solidFill>
                <a:latin typeface="+mn-lt"/>
                <a:ea typeface="+mn-ea"/>
                <a:cs typeface="+mn-cs"/>
              </a:defRPr>
            </a:pPr>
            <a:r>
              <a:rPr lang="en-GB" sz="2400" b="1">
                <a:solidFill>
                  <a:schemeClr val="tx1"/>
                </a:solidFill>
                <a:latin typeface="+mn-lt"/>
              </a:rPr>
              <a:t>Incidence</a:t>
            </a:r>
            <a:r>
              <a:rPr lang="en-GB" sz="2400" b="1" baseline="0">
                <a:solidFill>
                  <a:schemeClr val="tx1"/>
                </a:solidFill>
                <a:latin typeface="+mn-lt"/>
              </a:rPr>
              <a:t> hebdomadaire du choléra et seuil hebdomadaire</a:t>
            </a:r>
            <a:endParaRPr lang="en-GB" sz="2400" b="1">
              <a:solidFill>
                <a:schemeClr val="tx1"/>
              </a:solidFill>
              <a:latin typeface="+mn-lt"/>
            </a:endParaRPr>
          </a:p>
        </c:rich>
      </c:tx>
      <c:layout>
        <c:manualLayout>
          <c:xMode val="edge"/>
          <c:yMode val="edge"/>
          <c:x val="0.39466186046066909"/>
          <c:y val="6.5893892155046768E-3"/>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1"/>
          <c:order val="0"/>
          <c:tx>
            <c:strRef>
              <c:f>'Weekly data (full time series)'!$C$1</c:f>
              <c:strCache>
                <c:ptCount val="1"/>
                <c:pt idx="0">
                  <c:v>Incidence</c:v>
                </c:pt>
              </c:strCache>
            </c:strRef>
          </c:tx>
          <c:spPr>
            <a:solidFill>
              <a:schemeClr val="bg1">
                <a:lumMod val="75000"/>
              </a:schemeClr>
            </a:solidFill>
            <a:ln w="19050">
              <a:solidFill>
                <a:schemeClr val="bg1">
                  <a:lumMod val="50000"/>
                </a:schemeClr>
              </a:solidFill>
            </a:ln>
            <a:effectLst/>
          </c:spPr>
          <c:invertIfNegative val="0"/>
          <c:cat>
            <c:strRef>
              <c:f>'Weekly data (full time series)'!$E$2:$E$322</c:f>
              <c:strCache>
                <c:ptCount val="321"/>
                <c:pt idx="0">
                  <c:v>2017-W51</c:v>
                </c:pt>
                <c:pt idx="1">
                  <c:v>2017-W52</c:v>
                </c:pt>
                <c:pt idx="2">
                  <c:v>2018-W01</c:v>
                </c:pt>
                <c:pt idx="3">
                  <c:v>2018-W02</c:v>
                </c:pt>
                <c:pt idx="4">
                  <c:v>2018-W03</c:v>
                </c:pt>
                <c:pt idx="5">
                  <c:v>2018-W04</c:v>
                </c:pt>
                <c:pt idx="6">
                  <c:v>2018-W05</c:v>
                </c:pt>
                <c:pt idx="7">
                  <c:v>2018-W06</c:v>
                </c:pt>
                <c:pt idx="8">
                  <c:v>2018-W07</c:v>
                </c:pt>
                <c:pt idx="9">
                  <c:v>2018-W08</c:v>
                </c:pt>
                <c:pt idx="10">
                  <c:v>2018-W09</c:v>
                </c:pt>
                <c:pt idx="11">
                  <c:v>2018-W10</c:v>
                </c:pt>
                <c:pt idx="12">
                  <c:v>2018-W11</c:v>
                </c:pt>
                <c:pt idx="13">
                  <c:v>2018-W12</c:v>
                </c:pt>
                <c:pt idx="14">
                  <c:v>2018-W13</c:v>
                </c:pt>
                <c:pt idx="15">
                  <c:v>2018-W14</c:v>
                </c:pt>
                <c:pt idx="16">
                  <c:v>2018-W15</c:v>
                </c:pt>
                <c:pt idx="17">
                  <c:v>2018-W16</c:v>
                </c:pt>
                <c:pt idx="18">
                  <c:v>2018-W17</c:v>
                </c:pt>
                <c:pt idx="19">
                  <c:v>2018-W18</c:v>
                </c:pt>
                <c:pt idx="20">
                  <c:v>2018-W19</c:v>
                </c:pt>
                <c:pt idx="21">
                  <c:v>2018-W20</c:v>
                </c:pt>
                <c:pt idx="22">
                  <c:v>2018-W21</c:v>
                </c:pt>
                <c:pt idx="23">
                  <c:v>2018-W22</c:v>
                </c:pt>
                <c:pt idx="24">
                  <c:v>2018-W23</c:v>
                </c:pt>
                <c:pt idx="25">
                  <c:v>2018-W24</c:v>
                </c:pt>
                <c:pt idx="26">
                  <c:v>2018-W25</c:v>
                </c:pt>
                <c:pt idx="27">
                  <c:v>2018-W26</c:v>
                </c:pt>
                <c:pt idx="28">
                  <c:v>2018-W27</c:v>
                </c:pt>
                <c:pt idx="29">
                  <c:v>2018-W28</c:v>
                </c:pt>
                <c:pt idx="30">
                  <c:v>2018-W29</c:v>
                </c:pt>
                <c:pt idx="31">
                  <c:v>2018-W30</c:v>
                </c:pt>
                <c:pt idx="32">
                  <c:v>2018-W31</c:v>
                </c:pt>
                <c:pt idx="33">
                  <c:v>2018-W32</c:v>
                </c:pt>
                <c:pt idx="34">
                  <c:v>2018-W33</c:v>
                </c:pt>
                <c:pt idx="35">
                  <c:v>2018-W34</c:v>
                </c:pt>
                <c:pt idx="36">
                  <c:v>2018-W35</c:v>
                </c:pt>
                <c:pt idx="37">
                  <c:v>2018-W36</c:v>
                </c:pt>
                <c:pt idx="38">
                  <c:v>2018-W37</c:v>
                </c:pt>
                <c:pt idx="39">
                  <c:v>2018-W38</c:v>
                </c:pt>
                <c:pt idx="40">
                  <c:v>2018-W39</c:v>
                </c:pt>
                <c:pt idx="41">
                  <c:v>2018-W40</c:v>
                </c:pt>
                <c:pt idx="42">
                  <c:v>2018-W41</c:v>
                </c:pt>
                <c:pt idx="43">
                  <c:v>2018-W42</c:v>
                </c:pt>
                <c:pt idx="44">
                  <c:v>2018-W43</c:v>
                </c:pt>
                <c:pt idx="45">
                  <c:v>2018-W44</c:v>
                </c:pt>
                <c:pt idx="46">
                  <c:v>2018-W45</c:v>
                </c:pt>
                <c:pt idx="47">
                  <c:v>2018-W46</c:v>
                </c:pt>
                <c:pt idx="48">
                  <c:v>2018-W47</c:v>
                </c:pt>
                <c:pt idx="49">
                  <c:v>2018-W48</c:v>
                </c:pt>
                <c:pt idx="50">
                  <c:v>2018-W49</c:v>
                </c:pt>
                <c:pt idx="51">
                  <c:v>2018-W50</c:v>
                </c:pt>
                <c:pt idx="52">
                  <c:v>2018-W51</c:v>
                </c:pt>
                <c:pt idx="53">
                  <c:v>2018-W52</c:v>
                </c:pt>
                <c:pt idx="54">
                  <c:v>2019-W01</c:v>
                </c:pt>
                <c:pt idx="55">
                  <c:v>2019-W02</c:v>
                </c:pt>
                <c:pt idx="56">
                  <c:v>2019-W03</c:v>
                </c:pt>
                <c:pt idx="57">
                  <c:v>2019-W04</c:v>
                </c:pt>
                <c:pt idx="58">
                  <c:v>2019-W05</c:v>
                </c:pt>
                <c:pt idx="59">
                  <c:v>2019-W06</c:v>
                </c:pt>
                <c:pt idx="60">
                  <c:v>2019-W07</c:v>
                </c:pt>
                <c:pt idx="61">
                  <c:v>2019-W08</c:v>
                </c:pt>
                <c:pt idx="62">
                  <c:v>2019-W09</c:v>
                </c:pt>
                <c:pt idx="63">
                  <c:v>2019-W10</c:v>
                </c:pt>
                <c:pt idx="64">
                  <c:v>2019-W11</c:v>
                </c:pt>
                <c:pt idx="65">
                  <c:v>2019-W12</c:v>
                </c:pt>
                <c:pt idx="66">
                  <c:v>2019-W13</c:v>
                </c:pt>
                <c:pt idx="67">
                  <c:v>2019-W14</c:v>
                </c:pt>
                <c:pt idx="68">
                  <c:v>2019-W15</c:v>
                </c:pt>
                <c:pt idx="69">
                  <c:v>2019-W16</c:v>
                </c:pt>
                <c:pt idx="70">
                  <c:v>2019-W17</c:v>
                </c:pt>
                <c:pt idx="71">
                  <c:v>2019-W18</c:v>
                </c:pt>
                <c:pt idx="72">
                  <c:v>2019-W19</c:v>
                </c:pt>
                <c:pt idx="73">
                  <c:v>2019-W20</c:v>
                </c:pt>
                <c:pt idx="74">
                  <c:v>2019-W21</c:v>
                </c:pt>
                <c:pt idx="75">
                  <c:v>2019-W22</c:v>
                </c:pt>
                <c:pt idx="76">
                  <c:v>2019-W23</c:v>
                </c:pt>
                <c:pt idx="77">
                  <c:v>2019-W24</c:v>
                </c:pt>
                <c:pt idx="78">
                  <c:v>2019-W25</c:v>
                </c:pt>
                <c:pt idx="79">
                  <c:v>2019-W26</c:v>
                </c:pt>
                <c:pt idx="80">
                  <c:v>2019-W27</c:v>
                </c:pt>
                <c:pt idx="81">
                  <c:v>2019-W28</c:v>
                </c:pt>
                <c:pt idx="82">
                  <c:v>2019-W29</c:v>
                </c:pt>
                <c:pt idx="83">
                  <c:v>2019-W30</c:v>
                </c:pt>
                <c:pt idx="84">
                  <c:v>2019-W31</c:v>
                </c:pt>
                <c:pt idx="85">
                  <c:v>2019-W32</c:v>
                </c:pt>
                <c:pt idx="86">
                  <c:v>2019-W33</c:v>
                </c:pt>
                <c:pt idx="87">
                  <c:v>2019-W34</c:v>
                </c:pt>
                <c:pt idx="88">
                  <c:v>2019-W35</c:v>
                </c:pt>
                <c:pt idx="89">
                  <c:v>2019-W36</c:v>
                </c:pt>
                <c:pt idx="90">
                  <c:v>2019-W37</c:v>
                </c:pt>
                <c:pt idx="91">
                  <c:v>2019-W38</c:v>
                </c:pt>
                <c:pt idx="92">
                  <c:v>2019-W39</c:v>
                </c:pt>
                <c:pt idx="93">
                  <c:v>2019-W40</c:v>
                </c:pt>
                <c:pt idx="94">
                  <c:v>2019-W41</c:v>
                </c:pt>
                <c:pt idx="95">
                  <c:v>2019-W42</c:v>
                </c:pt>
                <c:pt idx="96">
                  <c:v>2019-W43</c:v>
                </c:pt>
                <c:pt idx="97">
                  <c:v>2019-W44</c:v>
                </c:pt>
                <c:pt idx="98">
                  <c:v>2019-W45</c:v>
                </c:pt>
                <c:pt idx="99">
                  <c:v>2019-W46</c:v>
                </c:pt>
                <c:pt idx="100">
                  <c:v>2019-W47</c:v>
                </c:pt>
                <c:pt idx="101">
                  <c:v>2019-W48</c:v>
                </c:pt>
                <c:pt idx="102">
                  <c:v>2019-W49</c:v>
                </c:pt>
                <c:pt idx="103">
                  <c:v>2019-W50</c:v>
                </c:pt>
                <c:pt idx="104">
                  <c:v>2019-W51</c:v>
                </c:pt>
                <c:pt idx="105">
                  <c:v>2019-W52</c:v>
                </c:pt>
                <c:pt idx="106">
                  <c:v>2020-W01</c:v>
                </c:pt>
                <c:pt idx="107">
                  <c:v>2020-W02</c:v>
                </c:pt>
                <c:pt idx="108">
                  <c:v>2020-W03</c:v>
                </c:pt>
                <c:pt idx="109">
                  <c:v>2020-W04</c:v>
                </c:pt>
                <c:pt idx="110">
                  <c:v>2020-W05</c:v>
                </c:pt>
                <c:pt idx="111">
                  <c:v>2020-W06</c:v>
                </c:pt>
                <c:pt idx="112">
                  <c:v>2020-W07</c:v>
                </c:pt>
                <c:pt idx="113">
                  <c:v>2020-W08</c:v>
                </c:pt>
                <c:pt idx="114">
                  <c:v>2020-W09</c:v>
                </c:pt>
                <c:pt idx="115">
                  <c:v>2020-W10</c:v>
                </c:pt>
                <c:pt idx="116">
                  <c:v>2020-W11</c:v>
                </c:pt>
                <c:pt idx="117">
                  <c:v>2020-W12</c:v>
                </c:pt>
                <c:pt idx="118">
                  <c:v>2020-W13</c:v>
                </c:pt>
                <c:pt idx="119">
                  <c:v>2020-W14</c:v>
                </c:pt>
                <c:pt idx="120">
                  <c:v>2020-W15</c:v>
                </c:pt>
                <c:pt idx="121">
                  <c:v>2020-W16</c:v>
                </c:pt>
                <c:pt idx="122">
                  <c:v>2020-W17</c:v>
                </c:pt>
                <c:pt idx="123">
                  <c:v>2020-W18</c:v>
                </c:pt>
                <c:pt idx="124">
                  <c:v>2020-W19</c:v>
                </c:pt>
                <c:pt idx="125">
                  <c:v>2020-W20</c:v>
                </c:pt>
                <c:pt idx="126">
                  <c:v>2020-W21</c:v>
                </c:pt>
                <c:pt idx="127">
                  <c:v>2020-W22</c:v>
                </c:pt>
                <c:pt idx="128">
                  <c:v>2020-W23</c:v>
                </c:pt>
                <c:pt idx="129">
                  <c:v>2020-W24</c:v>
                </c:pt>
                <c:pt idx="130">
                  <c:v>2020-W25</c:v>
                </c:pt>
                <c:pt idx="131">
                  <c:v>2020-W26</c:v>
                </c:pt>
                <c:pt idx="132">
                  <c:v>2020-W27</c:v>
                </c:pt>
                <c:pt idx="133">
                  <c:v>2020-W28</c:v>
                </c:pt>
                <c:pt idx="134">
                  <c:v>2020-W29</c:v>
                </c:pt>
                <c:pt idx="135">
                  <c:v>2020-W30</c:v>
                </c:pt>
                <c:pt idx="136">
                  <c:v>2020-W31</c:v>
                </c:pt>
                <c:pt idx="137">
                  <c:v>2020-W32</c:v>
                </c:pt>
                <c:pt idx="138">
                  <c:v>2020-W33</c:v>
                </c:pt>
                <c:pt idx="139">
                  <c:v>2020-W34</c:v>
                </c:pt>
                <c:pt idx="140">
                  <c:v>2020-W35</c:v>
                </c:pt>
                <c:pt idx="141">
                  <c:v>2020-W36</c:v>
                </c:pt>
                <c:pt idx="142">
                  <c:v>2020-W37</c:v>
                </c:pt>
                <c:pt idx="143">
                  <c:v>2020-W38</c:v>
                </c:pt>
                <c:pt idx="144">
                  <c:v>2020-W39</c:v>
                </c:pt>
                <c:pt idx="145">
                  <c:v>2020-W40</c:v>
                </c:pt>
                <c:pt idx="146">
                  <c:v>2020-W41</c:v>
                </c:pt>
                <c:pt idx="147">
                  <c:v>2020-W42</c:v>
                </c:pt>
                <c:pt idx="148">
                  <c:v>2020-W43</c:v>
                </c:pt>
                <c:pt idx="149">
                  <c:v>2020-W44</c:v>
                </c:pt>
                <c:pt idx="150">
                  <c:v>2020-W45</c:v>
                </c:pt>
                <c:pt idx="151">
                  <c:v>2020-W46</c:v>
                </c:pt>
                <c:pt idx="152">
                  <c:v>2020-W47</c:v>
                </c:pt>
                <c:pt idx="153">
                  <c:v>2020-W48</c:v>
                </c:pt>
                <c:pt idx="154">
                  <c:v>2020-W49</c:v>
                </c:pt>
                <c:pt idx="155">
                  <c:v>2020-W50</c:v>
                </c:pt>
                <c:pt idx="156">
                  <c:v>2020-W51</c:v>
                </c:pt>
                <c:pt idx="157">
                  <c:v>2020-W52</c:v>
                </c:pt>
                <c:pt idx="158">
                  <c:v>2020-W53</c:v>
                </c:pt>
                <c:pt idx="159">
                  <c:v>2021-W01</c:v>
                </c:pt>
                <c:pt idx="160">
                  <c:v>2021-W02</c:v>
                </c:pt>
                <c:pt idx="161">
                  <c:v>2021-W03</c:v>
                </c:pt>
                <c:pt idx="162">
                  <c:v>2021-W04</c:v>
                </c:pt>
                <c:pt idx="163">
                  <c:v>2021-W05</c:v>
                </c:pt>
                <c:pt idx="164">
                  <c:v>2021-W06</c:v>
                </c:pt>
                <c:pt idx="165">
                  <c:v>2021-W07</c:v>
                </c:pt>
                <c:pt idx="166">
                  <c:v>2021-W08</c:v>
                </c:pt>
                <c:pt idx="167">
                  <c:v>2021-W09</c:v>
                </c:pt>
                <c:pt idx="168">
                  <c:v>2021-W10</c:v>
                </c:pt>
                <c:pt idx="169">
                  <c:v>2021-W11</c:v>
                </c:pt>
                <c:pt idx="170">
                  <c:v>2021-W12</c:v>
                </c:pt>
                <c:pt idx="171">
                  <c:v>2021-W13</c:v>
                </c:pt>
                <c:pt idx="172">
                  <c:v>2021-W14</c:v>
                </c:pt>
                <c:pt idx="173">
                  <c:v>2021-W15</c:v>
                </c:pt>
                <c:pt idx="174">
                  <c:v>2021-W16</c:v>
                </c:pt>
                <c:pt idx="175">
                  <c:v>2021-W17</c:v>
                </c:pt>
                <c:pt idx="176">
                  <c:v>2021-W18</c:v>
                </c:pt>
                <c:pt idx="177">
                  <c:v>2021-W19</c:v>
                </c:pt>
                <c:pt idx="178">
                  <c:v>2021-W20</c:v>
                </c:pt>
                <c:pt idx="179">
                  <c:v>2021-W21</c:v>
                </c:pt>
                <c:pt idx="180">
                  <c:v>2021-W22</c:v>
                </c:pt>
                <c:pt idx="181">
                  <c:v>2021-W23</c:v>
                </c:pt>
                <c:pt idx="182">
                  <c:v>2021-W24</c:v>
                </c:pt>
                <c:pt idx="183">
                  <c:v>2021-W25</c:v>
                </c:pt>
                <c:pt idx="184">
                  <c:v>2021-W26</c:v>
                </c:pt>
                <c:pt idx="185">
                  <c:v>2021-W27</c:v>
                </c:pt>
                <c:pt idx="186">
                  <c:v>2021-W28</c:v>
                </c:pt>
                <c:pt idx="187">
                  <c:v>2021-W29</c:v>
                </c:pt>
                <c:pt idx="188">
                  <c:v>2021-W30</c:v>
                </c:pt>
                <c:pt idx="189">
                  <c:v>2021-W31</c:v>
                </c:pt>
                <c:pt idx="190">
                  <c:v>2021-W32</c:v>
                </c:pt>
                <c:pt idx="191">
                  <c:v>2021-W33</c:v>
                </c:pt>
                <c:pt idx="192">
                  <c:v>2021-W34</c:v>
                </c:pt>
                <c:pt idx="193">
                  <c:v>2021-W35</c:v>
                </c:pt>
                <c:pt idx="194">
                  <c:v>2021-W36</c:v>
                </c:pt>
                <c:pt idx="195">
                  <c:v>2021-W37</c:v>
                </c:pt>
                <c:pt idx="196">
                  <c:v>2021-W38</c:v>
                </c:pt>
                <c:pt idx="197">
                  <c:v>2021-W39</c:v>
                </c:pt>
                <c:pt idx="198">
                  <c:v>2021-W40</c:v>
                </c:pt>
                <c:pt idx="199">
                  <c:v>2021-W41</c:v>
                </c:pt>
                <c:pt idx="200">
                  <c:v>2021-W42</c:v>
                </c:pt>
                <c:pt idx="201">
                  <c:v>2021-W43</c:v>
                </c:pt>
                <c:pt idx="202">
                  <c:v>2021-W44</c:v>
                </c:pt>
                <c:pt idx="203">
                  <c:v>2021-W45</c:v>
                </c:pt>
                <c:pt idx="204">
                  <c:v>2021-W46</c:v>
                </c:pt>
                <c:pt idx="205">
                  <c:v>2021-W47</c:v>
                </c:pt>
                <c:pt idx="206">
                  <c:v>2021-W48</c:v>
                </c:pt>
                <c:pt idx="207">
                  <c:v>2021-W49</c:v>
                </c:pt>
                <c:pt idx="208">
                  <c:v>2021-W50</c:v>
                </c:pt>
                <c:pt idx="209">
                  <c:v>2021-W51</c:v>
                </c:pt>
                <c:pt idx="210">
                  <c:v>2021-W52</c:v>
                </c:pt>
                <c:pt idx="211">
                  <c:v>2022-W01</c:v>
                </c:pt>
                <c:pt idx="212">
                  <c:v>2022-W02</c:v>
                </c:pt>
                <c:pt idx="213">
                  <c:v>2022-W03</c:v>
                </c:pt>
                <c:pt idx="214">
                  <c:v>2022-W04</c:v>
                </c:pt>
                <c:pt idx="215">
                  <c:v>2022-W05</c:v>
                </c:pt>
                <c:pt idx="216">
                  <c:v>2022-W06</c:v>
                </c:pt>
                <c:pt idx="217">
                  <c:v>2022-W07</c:v>
                </c:pt>
                <c:pt idx="218">
                  <c:v>2022-W08</c:v>
                </c:pt>
                <c:pt idx="219">
                  <c:v>2022-W09</c:v>
                </c:pt>
                <c:pt idx="220">
                  <c:v>2022-W10</c:v>
                </c:pt>
                <c:pt idx="221">
                  <c:v>2022-W11</c:v>
                </c:pt>
                <c:pt idx="222">
                  <c:v>2022-W12</c:v>
                </c:pt>
                <c:pt idx="223">
                  <c:v>2022-W13</c:v>
                </c:pt>
                <c:pt idx="224">
                  <c:v>2022-W14</c:v>
                </c:pt>
                <c:pt idx="225">
                  <c:v>2022-W15</c:v>
                </c:pt>
                <c:pt idx="226">
                  <c:v>2022-W16</c:v>
                </c:pt>
                <c:pt idx="227">
                  <c:v>2022-W17</c:v>
                </c:pt>
                <c:pt idx="228">
                  <c:v>2022-W18</c:v>
                </c:pt>
                <c:pt idx="229">
                  <c:v>2022-W19</c:v>
                </c:pt>
                <c:pt idx="230">
                  <c:v>2022-W20</c:v>
                </c:pt>
                <c:pt idx="231">
                  <c:v>2022-W21</c:v>
                </c:pt>
                <c:pt idx="232">
                  <c:v>2022-W22</c:v>
                </c:pt>
                <c:pt idx="233">
                  <c:v>2022-W23</c:v>
                </c:pt>
                <c:pt idx="234">
                  <c:v>2022-W24</c:v>
                </c:pt>
                <c:pt idx="235">
                  <c:v>2022-W25</c:v>
                </c:pt>
                <c:pt idx="236">
                  <c:v>2022-W26</c:v>
                </c:pt>
                <c:pt idx="237">
                  <c:v>2022-W27</c:v>
                </c:pt>
                <c:pt idx="238">
                  <c:v>2022-W28</c:v>
                </c:pt>
                <c:pt idx="239">
                  <c:v>2022-W29</c:v>
                </c:pt>
                <c:pt idx="240">
                  <c:v>2022-W30</c:v>
                </c:pt>
                <c:pt idx="241">
                  <c:v>2022-W31</c:v>
                </c:pt>
                <c:pt idx="242">
                  <c:v>2022-W32</c:v>
                </c:pt>
                <c:pt idx="243">
                  <c:v>2022-W33</c:v>
                </c:pt>
                <c:pt idx="244">
                  <c:v>2022-W34</c:v>
                </c:pt>
                <c:pt idx="245">
                  <c:v>2022-W35</c:v>
                </c:pt>
                <c:pt idx="246">
                  <c:v>2022-W36</c:v>
                </c:pt>
                <c:pt idx="247">
                  <c:v>2022-W37</c:v>
                </c:pt>
                <c:pt idx="248">
                  <c:v>2022-W38</c:v>
                </c:pt>
                <c:pt idx="249">
                  <c:v>2022-W39</c:v>
                </c:pt>
                <c:pt idx="250">
                  <c:v>2022-W40</c:v>
                </c:pt>
                <c:pt idx="251">
                  <c:v>2022-W41</c:v>
                </c:pt>
                <c:pt idx="252">
                  <c:v>2022-W42</c:v>
                </c:pt>
                <c:pt idx="253">
                  <c:v>2022-W43</c:v>
                </c:pt>
                <c:pt idx="254">
                  <c:v>2022-W44</c:v>
                </c:pt>
                <c:pt idx="255">
                  <c:v>2022-W45</c:v>
                </c:pt>
                <c:pt idx="256">
                  <c:v>2022-W46</c:v>
                </c:pt>
                <c:pt idx="257">
                  <c:v>2022-W47</c:v>
                </c:pt>
                <c:pt idx="258">
                  <c:v>2022-W48</c:v>
                </c:pt>
                <c:pt idx="259">
                  <c:v>2022-W49</c:v>
                </c:pt>
                <c:pt idx="260">
                  <c:v>2022-W50</c:v>
                </c:pt>
                <c:pt idx="261">
                  <c:v>2022-W51</c:v>
                </c:pt>
                <c:pt idx="262">
                  <c:v>2022-W52</c:v>
                </c:pt>
                <c:pt idx="263">
                  <c:v>2023-W01</c:v>
                </c:pt>
                <c:pt idx="264">
                  <c:v>2023-W02</c:v>
                </c:pt>
                <c:pt idx="265">
                  <c:v>2023-W03</c:v>
                </c:pt>
                <c:pt idx="266">
                  <c:v>2023-W04</c:v>
                </c:pt>
                <c:pt idx="267">
                  <c:v>2023-W05</c:v>
                </c:pt>
                <c:pt idx="268">
                  <c:v>2023-W06</c:v>
                </c:pt>
                <c:pt idx="269">
                  <c:v>2023-W07</c:v>
                </c:pt>
                <c:pt idx="270">
                  <c:v>2023-W08</c:v>
                </c:pt>
                <c:pt idx="271">
                  <c:v>2023-W09</c:v>
                </c:pt>
                <c:pt idx="272">
                  <c:v>2023-W10</c:v>
                </c:pt>
                <c:pt idx="273">
                  <c:v>2023-W11</c:v>
                </c:pt>
                <c:pt idx="274">
                  <c:v>2023-W12</c:v>
                </c:pt>
                <c:pt idx="275">
                  <c:v>2023-W13</c:v>
                </c:pt>
                <c:pt idx="276">
                  <c:v>2023-W14</c:v>
                </c:pt>
                <c:pt idx="277">
                  <c:v>2023-W15</c:v>
                </c:pt>
                <c:pt idx="278">
                  <c:v>2023-W16</c:v>
                </c:pt>
                <c:pt idx="279">
                  <c:v>2023-W17</c:v>
                </c:pt>
                <c:pt idx="280">
                  <c:v>2023-W18</c:v>
                </c:pt>
                <c:pt idx="281">
                  <c:v>2023-W19</c:v>
                </c:pt>
                <c:pt idx="282">
                  <c:v>2023-W20</c:v>
                </c:pt>
                <c:pt idx="283">
                  <c:v>2023-W21</c:v>
                </c:pt>
                <c:pt idx="284">
                  <c:v>2023-W22</c:v>
                </c:pt>
                <c:pt idx="285">
                  <c:v>2023-W23</c:v>
                </c:pt>
                <c:pt idx="286">
                  <c:v>2023-W24</c:v>
                </c:pt>
                <c:pt idx="287">
                  <c:v>2023-W25</c:v>
                </c:pt>
                <c:pt idx="288">
                  <c:v>2023-W26</c:v>
                </c:pt>
                <c:pt idx="289">
                  <c:v>2023-W27</c:v>
                </c:pt>
                <c:pt idx="290">
                  <c:v>2023-W28</c:v>
                </c:pt>
                <c:pt idx="291">
                  <c:v>2023-W29</c:v>
                </c:pt>
                <c:pt idx="292">
                  <c:v>2023-W30</c:v>
                </c:pt>
                <c:pt idx="293">
                  <c:v>2023-W31</c:v>
                </c:pt>
                <c:pt idx="294">
                  <c:v>2023-W32</c:v>
                </c:pt>
                <c:pt idx="295">
                  <c:v>2023-W33</c:v>
                </c:pt>
                <c:pt idx="296">
                  <c:v>2023-W34</c:v>
                </c:pt>
                <c:pt idx="297">
                  <c:v>2023-W35</c:v>
                </c:pt>
                <c:pt idx="298">
                  <c:v>2023-W36</c:v>
                </c:pt>
                <c:pt idx="299">
                  <c:v>2023-W37</c:v>
                </c:pt>
                <c:pt idx="300">
                  <c:v>2023-W38</c:v>
                </c:pt>
                <c:pt idx="301">
                  <c:v>2023-W39</c:v>
                </c:pt>
                <c:pt idx="302">
                  <c:v>2023-W40</c:v>
                </c:pt>
                <c:pt idx="303">
                  <c:v>2023-W41</c:v>
                </c:pt>
                <c:pt idx="304">
                  <c:v>2023-W42</c:v>
                </c:pt>
                <c:pt idx="305">
                  <c:v>2023-W43</c:v>
                </c:pt>
                <c:pt idx="306">
                  <c:v>2023-W44</c:v>
                </c:pt>
                <c:pt idx="307">
                  <c:v>2023-W45</c:v>
                </c:pt>
                <c:pt idx="308">
                  <c:v>2023-W46</c:v>
                </c:pt>
                <c:pt idx="309">
                  <c:v>2023-W47</c:v>
                </c:pt>
                <c:pt idx="310">
                  <c:v>2023-W48</c:v>
                </c:pt>
                <c:pt idx="311">
                  <c:v>2023-W49</c:v>
                </c:pt>
                <c:pt idx="312">
                  <c:v>2023-W50</c:v>
                </c:pt>
                <c:pt idx="313">
                  <c:v>2023-W51</c:v>
                </c:pt>
                <c:pt idx="314">
                  <c:v>2023-W52</c:v>
                </c:pt>
                <c:pt idx="315">
                  <c:v>2023-W53</c:v>
                </c:pt>
                <c:pt idx="316">
                  <c:v> </c:v>
                </c:pt>
                <c:pt idx="317">
                  <c:v> </c:v>
                </c:pt>
                <c:pt idx="318">
                  <c:v> </c:v>
                </c:pt>
                <c:pt idx="319">
                  <c:v> </c:v>
                </c:pt>
                <c:pt idx="320">
                  <c:v> </c:v>
                </c:pt>
              </c:strCache>
            </c:strRef>
          </c:cat>
          <c:val>
            <c:numRef>
              <c:f>'Weekly data (full time series)'!$C$2:$C$322</c:f>
              <c:numCache>
                <c:formatCode>General</c:formatCode>
                <c:ptCount val="321"/>
                <c:pt idx="0">
                  <c:v>6</c:v>
                </c:pt>
                <c:pt idx="1">
                  <c:v>6</c:v>
                </c:pt>
                <c:pt idx="2">
                  <c:v>7</c:v>
                </c:pt>
                <c:pt idx="3">
                  <c:v>9</c:v>
                </c:pt>
                <c:pt idx="4">
                  <c:v>11</c:v>
                </c:pt>
                <c:pt idx="5">
                  <c:v>18</c:v>
                </c:pt>
                <c:pt idx="6">
                  <c:v>18</c:v>
                </c:pt>
                <c:pt idx="7">
                  <c:v>16</c:v>
                </c:pt>
                <c:pt idx="8">
                  <c:v>32</c:v>
                </c:pt>
                <c:pt idx="9">
                  <c:v>36</c:v>
                </c:pt>
                <c:pt idx="10">
                  <c:v>31</c:v>
                </c:pt>
                <c:pt idx="11">
                  <c:v>28</c:v>
                </c:pt>
                <c:pt idx="12">
                  <c:v>18</c:v>
                </c:pt>
                <c:pt idx="13">
                  <c:v>19</c:v>
                </c:pt>
                <c:pt idx="14">
                  <c:v>13</c:v>
                </c:pt>
                <c:pt idx="15">
                  <c:v>8</c:v>
                </c:pt>
                <c:pt idx="16">
                  <c:v>9</c:v>
                </c:pt>
                <c:pt idx="17">
                  <c:v>14</c:v>
                </c:pt>
                <c:pt idx="18">
                  <c:v>13</c:v>
                </c:pt>
                <c:pt idx="19">
                  <c:v>6</c:v>
                </c:pt>
                <c:pt idx="20">
                  <c:v>8</c:v>
                </c:pt>
                <c:pt idx="21">
                  <c:v>7</c:v>
                </c:pt>
                <c:pt idx="22">
                  <c:v>13</c:v>
                </c:pt>
                <c:pt idx="23">
                  <c:v>15</c:v>
                </c:pt>
                <c:pt idx="24">
                  <c:v>18</c:v>
                </c:pt>
                <c:pt idx="25">
                  <c:v>19</c:v>
                </c:pt>
                <c:pt idx="26">
                  <c:v>21</c:v>
                </c:pt>
                <c:pt idx="27">
                  <c:v>24</c:v>
                </c:pt>
                <c:pt idx="28">
                  <c:v>12</c:v>
                </c:pt>
                <c:pt idx="29">
                  <c:v>16</c:v>
                </c:pt>
                <c:pt idx="30">
                  <c:v>11</c:v>
                </c:pt>
                <c:pt idx="31">
                  <c:v>13</c:v>
                </c:pt>
                <c:pt idx="32">
                  <c:v>10</c:v>
                </c:pt>
                <c:pt idx="33">
                  <c:v>32</c:v>
                </c:pt>
                <c:pt idx="34">
                  <c:v>38</c:v>
                </c:pt>
                <c:pt idx="35">
                  <c:v>46</c:v>
                </c:pt>
                <c:pt idx="36">
                  <c:v>58</c:v>
                </c:pt>
                <c:pt idx="37">
                  <c:v>66</c:v>
                </c:pt>
                <c:pt idx="38">
                  <c:v>71</c:v>
                </c:pt>
                <c:pt idx="39">
                  <c:v>55</c:v>
                </c:pt>
                <c:pt idx="40">
                  <c:v>41</c:v>
                </c:pt>
                <c:pt idx="41">
                  <c:v>36</c:v>
                </c:pt>
                <c:pt idx="42">
                  <c:v>23</c:v>
                </c:pt>
                <c:pt idx="43">
                  <c:v>21</c:v>
                </c:pt>
                <c:pt idx="44">
                  <c:v>16</c:v>
                </c:pt>
                <c:pt idx="45">
                  <c:v>10</c:v>
                </c:pt>
                <c:pt idx="46">
                  <c:v>9</c:v>
                </c:pt>
                <c:pt idx="47">
                  <c:v>7</c:v>
                </c:pt>
                <c:pt idx="48">
                  <c:v>9</c:v>
                </c:pt>
                <c:pt idx="49">
                  <c:v>5</c:v>
                </c:pt>
                <c:pt idx="50">
                  <c:v>18</c:v>
                </c:pt>
                <c:pt idx="51">
                  <c:v>23</c:v>
                </c:pt>
                <c:pt idx="52">
                  <c:v>25</c:v>
                </c:pt>
                <c:pt idx="53">
                  <c:v>37</c:v>
                </c:pt>
                <c:pt idx="54">
                  <c:v>45</c:v>
                </c:pt>
                <c:pt idx="55">
                  <c:v>28</c:v>
                </c:pt>
                <c:pt idx="56">
                  <c:v>27</c:v>
                </c:pt>
                <c:pt idx="57">
                  <c:v>25</c:v>
                </c:pt>
                <c:pt idx="58">
                  <c:v>20</c:v>
                </c:pt>
                <c:pt idx="59">
                  <c:v>20</c:v>
                </c:pt>
                <c:pt idx="60">
                  <c:v>18</c:v>
                </c:pt>
                <c:pt idx="61">
                  <c:v>28</c:v>
                </c:pt>
                <c:pt idx="62">
                  <c:v>15</c:v>
                </c:pt>
                <c:pt idx="63">
                  <c:v>5</c:v>
                </c:pt>
                <c:pt idx="64">
                  <c:v>8</c:v>
                </c:pt>
                <c:pt idx="65">
                  <c:v>7</c:v>
                </c:pt>
                <c:pt idx="66">
                  <c:v>10</c:v>
                </c:pt>
                <c:pt idx="67">
                  <c:v>12</c:v>
                </c:pt>
                <c:pt idx="68">
                  <c:v>8</c:v>
                </c:pt>
                <c:pt idx="69">
                  <c:v>6</c:v>
                </c:pt>
                <c:pt idx="70">
                  <c:v>7</c:v>
                </c:pt>
                <c:pt idx="71">
                  <c:v>4</c:v>
                </c:pt>
                <c:pt idx="72">
                  <c:v>1</c:v>
                </c:pt>
                <c:pt idx="73">
                  <c:v>0</c:v>
                </c:pt>
                <c:pt idx="74">
                  <c:v>0</c:v>
                </c:pt>
                <c:pt idx="75">
                  <c:v>3</c:v>
                </c:pt>
                <c:pt idx="76">
                  <c:v>5</c:v>
                </c:pt>
                <c:pt idx="77">
                  <c:v>8</c:v>
                </c:pt>
                <c:pt idx="78">
                  <c:v>11</c:v>
                </c:pt>
                <c:pt idx="79">
                  <c:v>5</c:v>
                </c:pt>
                <c:pt idx="80">
                  <c:v>8</c:v>
                </c:pt>
                <c:pt idx="81">
                  <c:v>3</c:v>
                </c:pt>
                <c:pt idx="82">
                  <c:v>6</c:v>
                </c:pt>
                <c:pt idx="83">
                  <c:v>12</c:v>
                </c:pt>
                <c:pt idx="84">
                  <c:v>16</c:v>
                </c:pt>
                <c:pt idx="85">
                  <c:v>19</c:v>
                </c:pt>
                <c:pt idx="86">
                  <c:v>17</c:v>
                </c:pt>
                <c:pt idx="87">
                  <c:v>25</c:v>
                </c:pt>
                <c:pt idx="88">
                  <c:v>43</c:v>
                </c:pt>
                <c:pt idx="89">
                  <c:v>57</c:v>
                </c:pt>
                <c:pt idx="90">
                  <c:v>48</c:v>
                </c:pt>
                <c:pt idx="91">
                  <c:v>43</c:v>
                </c:pt>
                <c:pt idx="92">
                  <c:v>35</c:v>
                </c:pt>
                <c:pt idx="93">
                  <c:v>25</c:v>
                </c:pt>
                <c:pt idx="94">
                  <c:v>25</c:v>
                </c:pt>
                <c:pt idx="95">
                  <c:v>23</c:v>
                </c:pt>
                <c:pt idx="96">
                  <c:v>31</c:v>
                </c:pt>
                <c:pt idx="97">
                  <c:v>42</c:v>
                </c:pt>
                <c:pt idx="98">
                  <c:v>37</c:v>
                </c:pt>
                <c:pt idx="99">
                  <c:v>14</c:v>
                </c:pt>
                <c:pt idx="100">
                  <c:v>13</c:v>
                </c:pt>
                <c:pt idx="101">
                  <c:v>18</c:v>
                </c:pt>
                <c:pt idx="102">
                  <c:v>16</c:v>
                </c:pt>
                <c:pt idx="103">
                  <c:v>5</c:v>
                </c:pt>
                <c:pt idx="104">
                  <c:v>4</c:v>
                </c:pt>
                <c:pt idx="105">
                  <c:v>3</c:v>
                </c:pt>
                <c:pt idx="106">
                  <c:v>11</c:v>
                </c:pt>
                <c:pt idx="107">
                  <c:v>23</c:v>
                </c:pt>
                <c:pt idx="108">
                  <c:v>16</c:v>
                </c:pt>
                <c:pt idx="109">
                  <c:v>22</c:v>
                </c:pt>
                <c:pt idx="110">
                  <c:v>23</c:v>
                </c:pt>
                <c:pt idx="111">
                  <c:v>23</c:v>
                </c:pt>
                <c:pt idx="112">
                  <c:v>50</c:v>
                </c:pt>
                <c:pt idx="113">
                  <c:v>44</c:v>
                </c:pt>
                <c:pt idx="114">
                  <c:v>39</c:v>
                </c:pt>
                <c:pt idx="115">
                  <c:v>40</c:v>
                </c:pt>
                <c:pt idx="116">
                  <c:v>23</c:v>
                </c:pt>
                <c:pt idx="117">
                  <c:v>22</c:v>
                </c:pt>
                <c:pt idx="118">
                  <c:v>8</c:v>
                </c:pt>
                <c:pt idx="119">
                  <c:v>4</c:v>
                </c:pt>
                <c:pt idx="120">
                  <c:v>3</c:v>
                </c:pt>
                <c:pt idx="121">
                  <c:v>10</c:v>
                </c:pt>
                <c:pt idx="122">
                  <c:v>10</c:v>
                </c:pt>
                <c:pt idx="123">
                  <c:v>9</c:v>
                </c:pt>
                <c:pt idx="124">
                  <c:v>5</c:v>
                </c:pt>
                <c:pt idx="125">
                  <c:v>5</c:v>
                </c:pt>
                <c:pt idx="126">
                  <c:v>9</c:v>
                </c:pt>
                <c:pt idx="127">
                  <c:v>11</c:v>
                </c:pt>
                <c:pt idx="128">
                  <c:v>13</c:v>
                </c:pt>
                <c:pt idx="129">
                  <c:v>11</c:v>
                </c:pt>
                <c:pt idx="130">
                  <c:v>8</c:v>
                </c:pt>
                <c:pt idx="131">
                  <c:v>14</c:v>
                </c:pt>
                <c:pt idx="132">
                  <c:v>4</c:v>
                </c:pt>
                <c:pt idx="133">
                  <c:v>8</c:v>
                </c:pt>
                <c:pt idx="134">
                  <c:v>6</c:v>
                </c:pt>
                <c:pt idx="135">
                  <c:v>8</c:v>
                </c:pt>
                <c:pt idx="136">
                  <c:v>13</c:v>
                </c:pt>
                <c:pt idx="137">
                  <c:v>25</c:v>
                </c:pt>
                <c:pt idx="138">
                  <c:v>44</c:v>
                </c:pt>
                <c:pt idx="139">
                  <c:v>102</c:v>
                </c:pt>
                <c:pt idx="140">
                  <c:v>91</c:v>
                </c:pt>
                <c:pt idx="141">
                  <c:v>93</c:v>
                </c:pt>
                <c:pt idx="142">
                  <c:v>58</c:v>
                </c:pt>
                <c:pt idx="143">
                  <c:v>65</c:v>
                </c:pt>
                <c:pt idx="144">
                  <c:v>40</c:v>
                </c:pt>
                <c:pt idx="145">
                  <c:v>31</c:v>
                </c:pt>
                <c:pt idx="146">
                  <c:v>12</c:v>
                </c:pt>
                <c:pt idx="147">
                  <c:v>16</c:v>
                </c:pt>
                <c:pt idx="148">
                  <c:v>19</c:v>
                </c:pt>
                <c:pt idx="149">
                  <c:v>12</c:v>
                </c:pt>
                <c:pt idx="150">
                  <c:v>8</c:v>
                </c:pt>
                <c:pt idx="151">
                  <c:v>15</c:v>
                </c:pt>
                <c:pt idx="152">
                  <c:v>10</c:v>
                </c:pt>
                <c:pt idx="153">
                  <c:v>10</c:v>
                </c:pt>
                <c:pt idx="154">
                  <c:v>24</c:v>
                </c:pt>
                <c:pt idx="155">
                  <c:v>19</c:v>
                </c:pt>
                <c:pt idx="156">
                  <c:v>21</c:v>
                </c:pt>
                <c:pt idx="157">
                  <c:v>78</c:v>
                </c:pt>
                <c:pt idx="158">
                  <c:v>79</c:v>
                </c:pt>
                <c:pt idx="159">
                  <c:v>88</c:v>
                </c:pt>
                <c:pt idx="160">
                  <c:v>34</c:v>
                </c:pt>
                <c:pt idx="161">
                  <c:v>26</c:v>
                </c:pt>
                <c:pt idx="162">
                  <c:v>26</c:v>
                </c:pt>
                <c:pt idx="163">
                  <c:v>35</c:v>
                </c:pt>
                <c:pt idx="164">
                  <c:v>14</c:v>
                </c:pt>
                <c:pt idx="165">
                  <c:v>37</c:v>
                </c:pt>
                <c:pt idx="166">
                  <c:v>29</c:v>
                </c:pt>
                <c:pt idx="167">
                  <c:v>12</c:v>
                </c:pt>
                <c:pt idx="168">
                  <c:v>10</c:v>
                </c:pt>
                <c:pt idx="169">
                  <c:v>20</c:v>
                </c:pt>
                <c:pt idx="170">
                  <c:v>8</c:v>
                </c:pt>
                <c:pt idx="171">
                  <c:v>16</c:v>
                </c:pt>
                <c:pt idx="172">
                  <c:v>11</c:v>
                </c:pt>
                <c:pt idx="173">
                  <c:v>7</c:v>
                </c:pt>
                <c:pt idx="174">
                  <c:v>5</c:v>
                </c:pt>
                <c:pt idx="175">
                  <c:v>4</c:v>
                </c:pt>
                <c:pt idx="176">
                  <c:v>3</c:v>
                </c:pt>
                <c:pt idx="177">
                  <c:v>2</c:v>
                </c:pt>
                <c:pt idx="178">
                  <c:v>2</c:v>
                </c:pt>
                <c:pt idx="179">
                  <c:v>4</c:v>
                </c:pt>
                <c:pt idx="180">
                  <c:v>0</c:v>
                </c:pt>
                <c:pt idx="181">
                  <c:v>9</c:v>
                </c:pt>
                <c:pt idx="182">
                  <c:v>0</c:v>
                </c:pt>
                <c:pt idx="183">
                  <c:v>8</c:v>
                </c:pt>
                <c:pt idx="184">
                  <c:v>3</c:v>
                </c:pt>
                <c:pt idx="185">
                  <c:v>0</c:v>
                </c:pt>
                <c:pt idx="186">
                  <c:v>5</c:v>
                </c:pt>
                <c:pt idx="187">
                  <c:v>8</c:v>
                </c:pt>
                <c:pt idx="188">
                  <c:v>17</c:v>
                </c:pt>
                <c:pt idx="189">
                  <c:v>22</c:v>
                </c:pt>
                <c:pt idx="190">
                  <c:v>24</c:v>
                </c:pt>
                <c:pt idx="191">
                  <c:v>14</c:v>
                </c:pt>
                <c:pt idx="192">
                  <c:v>34</c:v>
                </c:pt>
                <c:pt idx="193">
                  <c:v>80</c:v>
                </c:pt>
                <c:pt idx="194">
                  <c:v>67</c:v>
                </c:pt>
                <c:pt idx="195">
                  <c:v>45</c:v>
                </c:pt>
                <c:pt idx="196">
                  <c:v>39</c:v>
                </c:pt>
                <c:pt idx="197">
                  <c:v>27</c:v>
                </c:pt>
                <c:pt idx="198">
                  <c:v>27</c:v>
                </c:pt>
                <c:pt idx="199">
                  <c:v>27</c:v>
                </c:pt>
                <c:pt idx="200">
                  <c:v>24</c:v>
                </c:pt>
                <c:pt idx="201">
                  <c:v>28</c:v>
                </c:pt>
                <c:pt idx="202">
                  <c:v>63</c:v>
                </c:pt>
                <c:pt idx="203">
                  <c:v>33</c:v>
                </c:pt>
                <c:pt idx="204">
                  <c:v>15</c:v>
                </c:pt>
                <c:pt idx="205">
                  <c:v>11</c:v>
                </c:pt>
                <c:pt idx="206">
                  <c:v>21</c:v>
                </c:pt>
                <c:pt idx="207">
                  <c:v>17</c:v>
                </c:pt>
                <c:pt idx="208">
                  <c:v>0</c:v>
                </c:pt>
                <c:pt idx="209">
                  <c:v>2</c:v>
                </c:pt>
                <c:pt idx="210">
                  <c:v>4</c:v>
                </c:pt>
                <c:pt idx="211">
                  <c:v>2</c:v>
                </c:pt>
                <c:pt idx="212">
                  <c:v>2</c:v>
                </c:pt>
                <c:pt idx="213">
                  <c:v>3</c:v>
                </c:pt>
                <c:pt idx="214">
                  <c:v>2</c:v>
                </c:pt>
                <c:pt idx="215">
                  <c:v>4</c:v>
                </c:pt>
                <c:pt idx="216">
                  <c:v>4</c:v>
                </c:pt>
                <c:pt idx="217">
                  <c:v>4</c:v>
                </c:pt>
                <c:pt idx="218">
                  <c:v>7</c:v>
                </c:pt>
                <c:pt idx="219">
                  <c:v>3</c:v>
                </c:pt>
                <c:pt idx="220">
                  <c:v>0</c:v>
                </c:pt>
                <c:pt idx="221">
                  <c:v>0</c:v>
                </c:pt>
                <c:pt idx="222">
                  <c:v>1</c:v>
                </c:pt>
                <c:pt idx="223">
                  <c:v>2</c:v>
                </c:pt>
                <c:pt idx="224">
                  <c:v>0</c:v>
                </c:pt>
                <c:pt idx="225">
                  <c:v>14</c:v>
                </c:pt>
                <c:pt idx="226">
                  <c:v>13</c:v>
                </c:pt>
                <c:pt idx="227">
                  <c:v>9</c:v>
                </c:pt>
                <c:pt idx="228">
                  <c:v>10</c:v>
                </c:pt>
                <c:pt idx="229">
                  <c:v>37</c:v>
                </c:pt>
                <c:pt idx="230">
                  <c:v>18</c:v>
                </c:pt>
                <c:pt idx="231">
                  <c:v>16</c:v>
                </c:pt>
                <c:pt idx="232">
                  <c:v>18</c:v>
                </c:pt>
                <c:pt idx="233">
                  <c:v>14</c:v>
                </c:pt>
                <c:pt idx="234">
                  <c:v>22</c:v>
                </c:pt>
                <c:pt idx="235">
                  <c:v>31</c:v>
                </c:pt>
                <c:pt idx="236">
                  <c:v>26</c:v>
                </c:pt>
                <c:pt idx="237">
                  <c:v>53</c:v>
                </c:pt>
                <c:pt idx="238">
                  <c:v>34</c:v>
                </c:pt>
                <c:pt idx="239">
                  <c:v>31</c:v>
                </c:pt>
                <c:pt idx="240">
                  <c:v>26</c:v>
                </c:pt>
                <c:pt idx="241">
                  <c:v>17</c:v>
                </c:pt>
                <c:pt idx="242">
                  <c:v>27</c:v>
                </c:pt>
                <c:pt idx="243">
                  <c:v>29</c:v>
                </c:pt>
                <c:pt idx="244">
                  <c:v>15</c:v>
                </c:pt>
                <c:pt idx="245">
                  <c:v>18</c:v>
                </c:pt>
                <c:pt idx="246">
                  <c:v>41</c:v>
                </c:pt>
                <c:pt idx="247">
                  <c:v>76</c:v>
                </c:pt>
                <c:pt idx="248">
                  <c:v>54</c:v>
                </c:pt>
                <c:pt idx="249">
                  <c:v>52</c:v>
                </c:pt>
                <c:pt idx="250">
                  <c:v>46</c:v>
                </c:pt>
                <c:pt idx="251">
                  <c:v>41</c:v>
                </c:pt>
                <c:pt idx="252">
                  <c:v>32</c:v>
                </c:pt>
                <c:pt idx="253">
                  <c:v>23</c:v>
                </c:pt>
                <c:pt idx="254">
                  <c:v>15</c:v>
                </c:pt>
                <c:pt idx="255">
                  <c:v>18</c:v>
                </c:pt>
                <c:pt idx="256">
                  <c:v>16</c:v>
                </c:pt>
                <c:pt idx="257">
                  <c:v>0</c:v>
                </c:pt>
                <c:pt idx="258">
                  <c:v>3</c:v>
                </c:pt>
                <c:pt idx="259">
                  <c:v>9</c:v>
                </c:pt>
                <c:pt idx="260">
                  <c:v>4</c:v>
                </c:pt>
                <c:pt idx="261">
                  <c:v>5</c:v>
                </c:pt>
                <c:pt idx="262">
                  <c:v>11</c:v>
                </c:pt>
                <c:pt idx="263">
                  <c:v>13</c:v>
                </c:pt>
                <c:pt idx="264">
                  <c:v>16</c:v>
                </c:pt>
                <c:pt idx="265">
                  <c:v>9</c:v>
                </c:pt>
                <c:pt idx="266">
                  <c:v>24</c:v>
                </c:pt>
                <c:pt idx="267">
                  <c:v>21</c:v>
                </c:pt>
                <c:pt idx="268">
                  <c:v>31</c:v>
                </c:pt>
                <c:pt idx="269">
                  <c:v>30</c:v>
                </c:pt>
                <c:pt idx="270">
                  <c:v>39</c:v>
                </c:pt>
                <c:pt idx="271">
                  <c:v>44</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numCache>
            </c:numRef>
          </c:val>
          <c:extLst>
            <c:ext xmlns:c16="http://schemas.microsoft.com/office/drawing/2014/chart" uri="{C3380CC4-5D6E-409C-BE32-E72D297353CC}">
              <c16:uniqueId val="{00000000-22AF-404D-8C50-4EFCB8746FA9}"/>
            </c:ext>
          </c:extLst>
        </c:ser>
        <c:dLbls>
          <c:showLegendKey val="0"/>
          <c:showVal val="0"/>
          <c:showCatName val="0"/>
          <c:showSerName val="0"/>
          <c:showPercent val="0"/>
          <c:showBubbleSize val="0"/>
        </c:dLbls>
        <c:gapWidth val="0"/>
        <c:axId val="1563097215"/>
        <c:axId val="1124658719"/>
      </c:barChart>
      <c:lineChart>
        <c:grouping val="standard"/>
        <c:varyColors val="0"/>
        <c:ser>
          <c:idx val="2"/>
          <c:order val="1"/>
          <c:tx>
            <c:strRef>
              <c:f>'Weekly data (full time series)'!$D$1</c:f>
              <c:strCache>
                <c:ptCount val="1"/>
                <c:pt idx="0">
                  <c:v>Threshold</c:v>
                </c:pt>
              </c:strCache>
            </c:strRef>
          </c:tx>
          <c:spPr>
            <a:ln w="47625" cap="rnd">
              <a:solidFill>
                <a:srgbClr val="C00000"/>
              </a:solidFill>
              <a:prstDash val="sysDot"/>
              <a:round/>
            </a:ln>
            <a:effectLst/>
          </c:spPr>
          <c:marker>
            <c:symbol val="none"/>
          </c:marker>
          <c:cat>
            <c:strRef>
              <c:f>'Weekly data (full time series)'!$E$2:$E$322</c:f>
              <c:strCache>
                <c:ptCount val="321"/>
                <c:pt idx="0">
                  <c:v>2017-W51</c:v>
                </c:pt>
                <c:pt idx="1">
                  <c:v>2017-W52</c:v>
                </c:pt>
                <c:pt idx="2">
                  <c:v>2018-W01</c:v>
                </c:pt>
                <c:pt idx="3">
                  <c:v>2018-W02</c:v>
                </c:pt>
                <c:pt idx="4">
                  <c:v>2018-W03</c:v>
                </c:pt>
                <c:pt idx="5">
                  <c:v>2018-W04</c:v>
                </c:pt>
                <c:pt idx="6">
                  <c:v>2018-W05</c:v>
                </c:pt>
                <c:pt idx="7">
                  <c:v>2018-W06</c:v>
                </c:pt>
                <c:pt idx="8">
                  <c:v>2018-W07</c:v>
                </c:pt>
                <c:pt idx="9">
                  <c:v>2018-W08</c:v>
                </c:pt>
                <c:pt idx="10">
                  <c:v>2018-W09</c:v>
                </c:pt>
                <c:pt idx="11">
                  <c:v>2018-W10</c:v>
                </c:pt>
                <c:pt idx="12">
                  <c:v>2018-W11</c:v>
                </c:pt>
                <c:pt idx="13">
                  <c:v>2018-W12</c:v>
                </c:pt>
                <c:pt idx="14">
                  <c:v>2018-W13</c:v>
                </c:pt>
                <c:pt idx="15">
                  <c:v>2018-W14</c:v>
                </c:pt>
                <c:pt idx="16">
                  <c:v>2018-W15</c:v>
                </c:pt>
                <c:pt idx="17">
                  <c:v>2018-W16</c:v>
                </c:pt>
                <c:pt idx="18">
                  <c:v>2018-W17</c:v>
                </c:pt>
                <c:pt idx="19">
                  <c:v>2018-W18</c:v>
                </c:pt>
                <c:pt idx="20">
                  <c:v>2018-W19</c:v>
                </c:pt>
                <c:pt idx="21">
                  <c:v>2018-W20</c:v>
                </c:pt>
                <c:pt idx="22">
                  <c:v>2018-W21</c:v>
                </c:pt>
                <c:pt idx="23">
                  <c:v>2018-W22</c:v>
                </c:pt>
                <c:pt idx="24">
                  <c:v>2018-W23</c:v>
                </c:pt>
                <c:pt idx="25">
                  <c:v>2018-W24</c:v>
                </c:pt>
                <c:pt idx="26">
                  <c:v>2018-W25</c:v>
                </c:pt>
                <c:pt idx="27">
                  <c:v>2018-W26</c:v>
                </c:pt>
                <c:pt idx="28">
                  <c:v>2018-W27</c:v>
                </c:pt>
                <c:pt idx="29">
                  <c:v>2018-W28</c:v>
                </c:pt>
                <c:pt idx="30">
                  <c:v>2018-W29</c:v>
                </c:pt>
                <c:pt idx="31">
                  <c:v>2018-W30</c:v>
                </c:pt>
                <c:pt idx="32">
                  <c:v>2018-W31</c:v>
                </c:pt>
                <c:pt idx="33">
                  <c:v>2018-W32</c:v>
                </c:pt>
                <c:pt idx="34">
                  <c:v>2018-W33</c:v>
                </c:pt>
                <c:pt idx="35">
                  <c:v>2018-W34</c:v>
                </c:pt>
                <c:pt idx="36">
                  <c:v>2018-W35</c:v>
                </c:pt>
                <c:pt idx="37">
                  <c:v>2018-W36</c:v>
                </c:pt>
                <c:pt idx="38">
                  <c:v>2018-W37</c:v>
                </c:pt>
                <c:pt idx="39">
                  <c:v>2018-W38</c:v>
                </c:pt>
                <c:pt idx="40">
                  <c:v>2018-W39</c:v>
                </c:pt>
                <c:pt idx="41">
                  <c:v>2018-W40</c:v>
                </c:pt>
                <c:pt idx="42">
                  <c:v>2018-W41</c:v>
                </c:pt>
                <c:pt idx="43">
                  <c:v>2018-W42</c:v>
                </c:pt>
                <c:pt idx="44">
                  <c:v>2018-W43</c:v>
                </c:pt>
                <c:pt idx="45">
                  <c:v>2018-W44</c:v>
                </c:pt>
                <c:pt idx="46">
                  <c:v>2018-W45</c:v>
                </c:pt>
                <c:pt idx="47">
                  <c:v>2018-W46</c:v>
                </c:pt>
                <c:pt idx="48">
                  <c:v>2018-W47</c:v>
                </c:pt>
                <c:pt idx="49">
                  <c:v>2018-W48</c:v>
                </c:pt>
                <c:pt idx="50">
                  <c:v>2018-W49</c:v>
                </c:pt>
                <c:pt idx="51">
                  <c:v>2018-W50</c:v>
                </c:pt>
                <c:pt idx="52">
                  <c:v>2018-W51</c:v>
                </c:pt>
                <c:pt idx="53">
                  <c:v>2018-W52</c:v>
                </c:pt>
                <c:pt idx="54">
                  <c:v>2019-W01</c:v>
                </c:pt>
                <c:pt idx="55">
                  <c:v>2019-W02</c:v>
                </c:pt>
                <c:pt idx="56">
                  <c:v>2019-W03</c:v>
                </c:pt>
                <c:pt idx="57">
                  <c:v>2019-W04</c:v>
                </c:pt>
                <c:pt idx="58">
                  <c:v>2019-W05</c:v>
                </c:pt>
                <c:pt idx="59">
                  <c:v>2019-W06</c:v>
                </c:pt>
                <c:pt idx="60">
                  <c:v>2019-W07</c:v>
                </c:pt>
                <c:pt idx="61">
                  <c:v>2019-W08</c:v>
                </c:pt>
                <c:pt idx="62">
                  <c:v>2019-W09</c:v>
                </c:pt>
                <c:pt idx="63">
                  <c:v>2019-W10</c:v>
                </c:pt>
                <c:pt idx="64">
                  <c:v>2019-W11</c:v>
                </c:pt>
                <c:pt idx="65">
                  <c:v>2019-W12</c:v>
                </c:pt>
                <c:pt idx="66">
                  <c:v>2019-W13</c:v>
                </c:pt>
                <c:pt idx="67">
                  <c:v>2019-W14</c:v>
                </c:pt>
                <c:pt idx="68">
                  <c:v>2019-W15</c:v>
                </c:pt>
                <c:pt idx="69">
                  <c:v>2019-W16</c:v>
                </c:pt>
                <c:pt idx="70">
                  <c:v>2019-W17</c:v>
                </c:pt>
                <c:pt idx="71">
                  <c:v>2019-W18</c:v>
                </c:pt>
                <c:pt idx="72">
                  <c:v>2019-W19</c:v>
                </c:pt>
                <c:pt idx="73">
                  <c:v>2019-W20</c:v>
                </c:pt>
                <c:pt idx="74">
                  <c:v>2019-W21</c:v>
                </c:pt>
                <c:pt idx="75">
                  <c:v>2019-W22</c:v>
                </c:pt>
                <c:pt idx="76">
                  <c:v>2019-W23</c:v>
                </c:pt>
                <c:pt idx="77">
                  <c:v>2019-W24</c:v>
                </c:pt>
                <c:pt idx="78">
                  <c:v>2019-W25</c:v>
                </c:pt>
                <c:pt idx="79">
                  <c:v>2019-W26</c:v>
                </c:pt>
                <c:pt idx="80">
                  <c:v>2019-W27</c:v>
                </c:pt>
                <c:pt idx="81">
                  <c:v>2019-W28</c:v>
                </c:pt>
                <c:pt idx="82">
                  <c:v>2019-W29</c:v>
                </c:pt>
                <c:pt idx="83">
                  <c:v>2019-W30</c:v>
                </c:pt>
                <c:pt idx="84">
                  <c:v>2019-W31</c:v>
                </c:pt>
                <c:pt idx="85">
                  <c:v>2019-W32</c:v>
                </c:pt>
                <c:pt idx="86">
                  <c:v>2019-W33</c:v>
                </c:pt>
                <c:pt idx="87">
                  <c:v>2019-W34</c:v>
                </c:pt>
                <c:pt idx="88">
                  <c:v>2019-W35</c:v>
                </c:pt>
                <c:pt idx="89">
                  <c:v>2019-W36</c:v>
                </c:pt>
                <c:pt idx="90">
                  <c:v>2019-W37</c:v>
                </c:pt>
                <c:pt idx="91">
                  <c:v>2019-W38</c:v>
                </c:pt>
                <c:pt idx="92">
                  <c:v>2019-W39</c:v>
                </c:pt>
                <c:pt idx="93">
                  <c:v>2019-W40</c:v>
                </c:pt>
                <c:pt idx="94">
                  <c:v>2019-W41</c:v>
                </c:pt>
                <c:pt idx="95">
                  <c:v>2019-W42</c:v>
                </c:pt>
                <c:pt idx="96">
                  <c:v>2019-W43</c:v>
                </c:pt>
                <c:pt idx="97">
                  <c:v>2019-W44</c:v>
                </c:pt>
                <c:pt idx="98">
                  <c:v>2019-W45</c:v>
                </c:pt>
                <c:pt idx="99">
                  <c:v>2019-W46</c:v>
                </c:pt>
                <c:pt idx="100">
                  <c:v>2019-W47</c:v>
                </c:pt>
                <c:pt idx="101">
                  <c:v>2019-W48</c:v>
                </c:pt>
                <c:pt idx="102">
                  <c:v>2019-W49</c:v>
                </c:pt>
                <c:pt idx="103">
                  <c:v>2019-W50</c:v>
                </c:pt>
                <c:pt idx="104">
                  <c:v>2019-W51</c:v>
                </c:pt>
                <c:pt idx="105">
                  <c:v>2019-W52</c:v>
                </c:pt>
                <c:pt idx="106">
                  <c:v>2020-W01</c:v>
                </c:pt>
                <c:pt idx="107">
                  <c:v>2020-W02</c:v>
                </c:pt>
                <c:pt idx="108">
                  <c:v>2020-W03</c:v>
                </c:pt>
                <c:pt idx="109">
                  <c:v>2020-W04</c:v>
                </c:pt>
                <c:pt idx="110">
                  <c:v>2020-W05</c:v>
                </c:pt>
                <c:pt idx="111">
                  <c:v>2020-W06</c:v>
                </c:pt>
                <c:pt idx="112">
                  <c:v>2020-W07</c:v>
                </c:pt>
                <c:pt idx="113">
                  <c:v>2020-W08</c:v>
                </c:pt>
                <c:pt idx="114">
                  <c:v>2020-W09</c:v>
                </c:pt>
                <c:pt idx="115">
                  <c:v>2020-W10</c:v>
                </c:pt>
                <c:pt idx="116">
                  <c:v>2020-W11</c:v>
                </c:pt>
                <c:pt idx="117">
                  <c:v>2020-W12</c:v>
                </c:pt>
                <c:pt idx="118">
                  <c:v>2020-W13</c:v>
                </c:pt>
                <c:pt idx="119">
                  <c:v>2020-W14</c:v>
                </c:pt>
                <c:pt idx="120">
                  <c:v>2020-W15</c:v>
                </c:pt>
                <c:pt idx="121">
                  <c:v>2020-W16</c:v>
                </c:pt>
                <c:pt idx="122">
                  <c:v>2020-W17</c:v>
                </c:pt>
                <c:pt idx="123">
                  <c:v>2020-W18</c:v>
                </c:pt>
                <c:pt idx="124">
                  <c:v>2020-W19</c:v>
                </c:pt>
                <c:pt idx="125">
                  <c:v>2020-W20</c:v>
                </c:pt>
                <c:pt idx="126">
                  <c:v>2020-W21</c:v>
                </c:pt>
                <c:pt idx="127">
                  <c:v>2020-W22</c:v>
                </c:pt>
                <c:pt idx="128">
                  <c:v>2020-W23</c:v>
                </c:pt>
                <c:pt idx="129">
                  <c:v>2020-W24</c:v>
                </c:pt>
                <c:pt idx="130">
                  <c:v>2020-W25</c:v>
                </c:pt>
                <c:pt idx="131">
                  <c:v>2020-W26</c:v>
                </c:pt>
                <c:pt idx="132">
                  <c:v>2020-W27</c:v>
                </c:pt>
                <c:pt idx="133">
                  <c:v>2020-W28</c:v>
                </c:pt>
                <c:pt idx="134">
                  <c:v>2020-W29</c:v>
                </c:pt>
                <c:pt idx="135">
                  <c:v>2020-W30</c:v>
                </c:pt>
                <c:pt idx="136">
                  <c:v>2020-W31</c:v>
                </c:pt>
                <c:pt idx="137">
                  <c:v>2020-W32</c:v>
                </c:pt>
                <c:pt idx="138">
                  <c:v>2020-W33</c:v>
                </c:pt>
                <c:pt idx="139">
                  <c:v>2020-W34</c:v>
                </c:pt>
                <c:pt idx="140">
                  <c:v>2020-W35</c:v>
                </c:pt>
                <c:pt idx="141">
                  <c:v>2020-W36</c:v>
                </c:pt>
                <c:pt idx="142">
                  <c:v>2020-W37</c:v>
                </c:pt>
                <c:pt idx="143">
                  <c:v>2020-W38</c:v>
                </c:pt>
                <c:pt idx="144">
                  <c:v>2020-W39</c:v>
                </c:pt>
                <c:pt idx="145">
                  <c:v>2020-W40</c:v>
                </c:pt>
                <c:pt idx="146">
                  <c:v>2020-W41</c:v>
                </c:pt>
                <c:pt idx="147">
                  <c:v>2020-W42</c:v>
                </c:pt>
                <c:pt idx="148">
                  <c:v>2020-W43</c:v>
                </c:pt>
                <c:pt idx="149">
                  <c:v>2020-W44</c:v>
                </c:pt>
                <c:pt idx="150">
                  <c:v>2020-W45</c:v>
                </c:pt>
                <c:pt idx="151">
                  <c:v>2020-W46</c:v>
                </c:pt>
                <c:pt idx="152">
                  <c:v>2020-W47</c:v>
                </c:pt>
                <c:pt idx="153">
                  <c:v>2020-W48</c:v>
                </c:pt>
                <c:pt idx="154">
                  <c:v>2020-W49</c:v>
                </c:pt>
                <c:pt idx="155">
                  <c:v>2020-W50</c:v>
                </c:pt>
                <c:pt idx="156">
                  <c:v>2020-W51</c:v>
                </c:pt>
                <c:pt idx="157">
                  <c:v>2020-W52</c:v>
                </c:pt>
                <c:pt idx="158">
                  <c:v>2020-W53</c:v>
                </c:pt>
                <c:pt idx="159">
                  <c:v>2021-W01</c:v>
                </c:pt>
                <c:pt idx="160">
                  <c:v>2021-W02</c:v>
                </c:pt>
                <c:pt idx="161">
                  <c:v>2021-W03</c:v>
                </c:pt>
                <c:pt idx="162">
                  <c:v>2021-W04</c:v>
                </c:pt>
                <c:pt idx="163">
                  <c:v>2021-W05</c:v>
                </c:pt>
                <c:pt idx="164">
                  <c:v>2021-W06</c:v>
                </c:pt>
                <c:pt idx="165">
                  <c:v>2021-W07</c:v>
                </c:pt>
                <c:pt idx="166">
                  <c:v>2021-W08</c:v>
                </c:pt>
                <c:pt idx="167">
                  <c:v>2021-W09</c:v>
                </c:pt>
                <c:pt idx="168">
                  <c:v>2021-W10</c:v>
                </c:pt>
                <c:pt idx="169">
                  <c:v>2021-W11</c:v>
                </c:pt>
                <c:pt idx="170">
                  <c:v>2021-W12</c:v>
                </c:pt>
                <c:pt idx="171">
                  <c:v>2021-W13</c:v>
                </c:pt>
                <c:pt idx="172">
                  <c:v>2021-W14</c:v>
                </c:pt>
                <c:pt idx="173">
                  <c:v>2021-W15</c:v>
                </c:pt>
                <c:pt idx="174">
                  <c:v>2021-W16</c:v>
                </c:pt>
                <c:pt idx="175">
                  <c:v>2021-W17</c:v>
                </c:pt>
                <c:pt idx="176">
                  <c:v>2021-W18</c:v>
                </c:pt>
                <c:pt idx="177">
                  <c:v>2021-W19</c:v>
                </c:pt>
                <c:pt idx="178">
                  <c:v>2021-W20</c:v>
                </c:pt>
                <c:pt idx="179">
                  <c:v>2021-W21</c:v>
                </c:pt>
                <c:pt idx="180">
                  <c:v>2021-W22</c:v>
                </c:pt>
                <c:pt idx="181">
                  <c:v>2021-W23</c:v>
                </c:pt>
                <c:pt idx="182">
                  <c:v>2021-W24</c:v>
                </c:pt>
                <c:pt idx="183">
                  <c:v>2021-W25</c:v>
                </c:pt>
                <c:pt idx="184">
                  <c:v>2021-W26</c:v>
                </c:pt>
                <c:pt idx="185">
                  <c:v>2021-W27</c:v>
                </c:pt>
                <c:pt idx="186">
                  <c:v>2021-W28</c:v>
                </c:pt>
                <c:pt idx="187">
                  <c:v>2021-W29</c:v>
                </c:pt>
                <c:pt idx="188">
                  <c:v>2021-W30</c:v>
                </c:pt>
                <c:pt idx="189">
                  <c:v>2021-W31</c:v>
                </c:pt>
                <c:pt idx="190">
                  <c:v>2021-W32</c:v>
                </c:pt>
                <c:pt idx="191">
                  <c:v>2021-W33</c:v>
                </c:pt>
                <c:pt idx="192">
                  <c:v>2021-W34</c:v>
                </c:pt>
                <c:pt idx="193">
                  <c:v>2021-W35</c:v>
                </c:pt>
                <c:pt idx="194">
                  <c:v>2021-W36</c:v>
                </c:pt>
                <c:pt idx="195">
                  <c:v>2021-W37</c:v>
                </c:pt>
                <c:pt idx="196">
                  <c:v>2021-W38</c:v>
                </c:pt>
                <c:pt idx="197">
                  <c:v>2021-W39</c:v>
                </c:pt>
                <c:pt idx="198">
                  <c:v>2021-W40</c:v>
                </c:pt>
                <c:pt idx="199">
                  <c:v>2021-W41</c:v>
                </c:pt>
                <c:pt idx="200">
                  <c:v>2021-W42</c:v>
                </c:pt>
                <c:pt idx="201">
                  <c:v>2021-W43</c:v>
                </c:pt>
                <c:pt idx="202">
                  <c:v>2021-W44</c:v>
                </c:pt>
                <c:pt idx="203">
                  <c:v>2021-W45</c:v>
                </c:pt>
                <c:pt idx="204">
                  <c:v>2021-W46</c:v>
                </c:pt>
                <c:pt idx="205">
                  <c:v>2021-W47</c:v>
                </c:pt>
                <c:pt idx="206">
                  <c:v>2021-W48</c:v>
                </c:pt>
                <c:pt idx="207">
                  <c:v>2021-W49</c:v>
                </c:pt>
                <c:pt idx="208">
                  <c:v>2021-W50</c:v>
                </c:pt>
                <c:pt idx="209">
                  <c:v>2021-W51</c:v>
                </c:pt>
                <c:pt idx="210">
                  <c:v>2021-W52</c:v>
                </c:pt>
                <c:pt idx="211">
                  <c:v>2022-W01</c:v>
                </c:pt>
                <c:pt idx="212">
                  <c:v>2022-W02</c:v>
                </c:pt>
                <c:pt idx="213">
                  <c:v>2022-W03</c:v>
                </c:pt>
                <c:pt idx="214">
                  <c:v>2022-W04</c:v>
                </c:pt>
                <c:pt idx="215">
                  <c:v>2022-W05</c:v>
                </c:pt>
                <c:pt idx="216">
                  <c:v>2022-W06</c:v>
                </c:pt>
                <c:pt idx="217">
                  <c:v>2022-W07</c:v>
                </c:pt>
                <c:pt idx="218">
                  <c:v>2022-W08</c:v>
                </c:pt>
                <c:pt idx="219">
                  <c:v>2022-W09</c:v>
                </c:pt>
                <c:pt idx="220">
                  <c:v>2022-W10</c:v>
                </c:pt>
                <c:pt idx="221">
                  <c:v>2022-W11</c:v>
                </c:pt>
                <c:pt idx="222">
                  <c:v>2022-W12</c:v>
                </c:pt>
                <c:pt idx="223">
                  <c:v>2022-W13</c:v>
                </c:pt>
                <c:pt idx="224">
                  <c:v>2022-W14</c:v>
                </c:pt>
                <c:pt idx="225">
                  <c:v>2022-W15</c:v>
                </c:pt>
                <c:pt idx="226">
                  <c:v>2022-W16</c:v>
                </c:pt>
                <c:pt idx="227">
                  <c:v>2022-W17</c:v>
                </c:pt>
                <c:pt idx="228">
                  <c:v>2022-W18</c:v>
                </c:pt>
                <c:pt idx="229">
                  <c:v>2022-W19</c:v>
                </c:pt>
                <c:pt idx="230">
                  <c:v>2022-W20</c:v>
                </c:pt>
                <c:pt idx="231">
                  <c:v>2022-W21</c:v>
                </c:pt>
                <c:pt idx="232">
                  <c:v>2022-W22</c:v>
                </c:pt>
                <c:pt idx="233">
                  <c:v>2022-W23</c:v>
                </c:pt>
                <c:pt idx="234">
                  <c:v>2022-W24</c:v>
                </c:pt>
                <c:pt idx="235">
                  <c:v>2022-W25</c:v>
                </c:pt>
                <c:pt idx="236">
                  <c:v>2022-W26</c:v>
                </c:pt>
                <c:pt idx="237">
                  <c:v>2022-W27</c:v>
                </c:pt>
                <c:pt idx="238">
                  <c:v>2022-W28</c:v>
                </c:pt>
                <c:pt idx="239">
                  <c:v>2022-W29</c:v>
                </c:pt>
                <c:pt idx="240">
                  <c:v>2022-W30</c:v>
                </c:pt>
                <c:pt idx="241">
                  <c:v>2022-W31</c:v>
                </c:pt>
                <c:pt idx="242">
                  <c:v>2022-W32</c:v>
                </c:pt>
                <c:pt idx="243">
                  <c:v>2022-W33</c:v>
                </c:pt>
                <c:pt idx="244">
                  <c:v>2022-W34</c:v>
                </c:pt>
                <c:pt idx="245">
                  <c:v>2022-W35</c:v>
                </c:pt>
                <c:pt idx="246">
                  <c:v>2022-W36</c:v>
                </c:pt>
                <c:pt idx="247">
                  <c:v>2022-W37</c:v>
                </c:pt>
                <c:pt idx="248">
                  <c:v>2022-W38</c:v>
                </c:pt>
                <c:pt idx="249">
                  <c:v>2022-W39</c:v>
                </c:pt>
                <c:pt idx="250">
                  <c:v>2022-W40</c:v>
                </c:pt>
                <c:pt idx="251">
                  <c:v>2022-W41</c:v>
                </c:pt>
                <c:pt idx="252">
                  <c:v>2022-W42</c:v>
                </c:pt>
                <c:pt idx="253">
                  <c:v>2022-W43</c:v>
                </c:pt>
                <c:pt idx="254">
                  <c:v>2022-W44</c:v>
                </c:pt>
                <c:pt idx="255">
                  <c:v>2022-W45</c:v>
                </c:pt>
                <c:pt idx="256">
                  <c:v>2022-W46</c:v>
                </c:pt>
                <c:pt idx="257">
                  <c:v>2022-W47</c:v>
                </c:pt>
                <c:pt idx="258">
                  <c:v>2022-W48</c:v>
                </c:pt>
                <c:pt idx="259">
                  <c:v>2022-W49</c:v>
                </c:pt>
                <c:pt idx="260">
                  <c:v>2022-W50</c:v>
                </c:pt>
                <c:pt idx="261">
                  <c:v>2022-W51</c:v>
                </c:pt>
                <c:pt idx="262">
                  <c:v>2022-W52</c:v>
                </c:pt>
                <c:pt idx="263">
                  <c:v>2023-W01</c:v>
                </c:pt>
                <c:pt idx="264">
                  <c:v>2023-W02</c:v>
                </c:pt>
                <c:pt idx="265">
                  <c:v>2023-W03</c:v>
                </c:pt>
                <c:pt idx="266">
                  <c:v>2023-W04</c:v>
                </c:pt>
                <c:pt idx="267">
                  <c:v>2023-W05</c:v>
                </c:pt>
                <c:pt idx="268">
                  <c:v>2023-W06</c:v>
                </c:pt>
                <c:pt idx="269">
                  <c:v>2023-W07</c:v>
                </c:pt>
                <c:pt idx="270">
                  <c:v>2023-W08</c:v>
                </c:pt>
                <c:pt idx="271">
                  <c:v>2023-W09</c:v>
                </c:pt>
                <c:pt idx="272">
                  <c:v>2023-W10</c:v>
                </c:pt>
                <c:pt idx="273">
                  <c:v>2023-W11</c:v>
                </c:pt>
                <c:pt idx="274">
                  <c:v>2023-W12</c:v>
                </c:pt>
                <c:pt idx="275">
                  <c:v>2023-W13</c:v>
                </c:pt>
                <c:pt idx="276">
                  <c:v>2023-W14</c:v>
                </c:pt>
                <c:pt idx="277">
                  <c:v>2023-W15</c:v>
                </c:pt>
                <c:pt idx="278">
                  <c:v>2023-W16</c:v>
                </c:pt>
                <c:pt idx="279">
                  <c:v>2023-W17</c:v>
                </c:pt>
                <c:pt idx="280">
                  <c:v>2023-W18</c:v>
                </c:pt>
                <c:pt idx="281">
                  <c:v>2023-W19</c:v>
                </c:pt>
                <c:pt idx="282">
                  <c:v>2023-W20</c:v>
                </c:pt>
                <c:pt idx="283">
                  <c:v>2023-W21</c:v>
                </c:pt>
                <c:pt idx="284">
                  <c:v>2023-W22</c:v>
                </c:pt>
                <c:pt idx="285">
                  <c:v>2023-W23</c:v>
                </c:pt>
                <c:pt idx="286">
                  <c:v>2023-W24</c:v>
                </c:pt>
                <c:pt idx="287">
                  <c:v>2023-W25</c:v>
                </c:pt>
                <c:pt idx="288">
                  <c:v>2023-W26</c:v>
                </c:pt>
                <c:pt idx="289">
                  <c:v>2023-W27</c:v>
                </c:pt>
                <c:pt idx="290">
                  <c:v>2023-W28</c:v>
                </c:pt>
                <c:pt idx="291">
                  <c:v>2023-W29</c:v>
                </c:pt>
                <c:pt idx="292">
                  <c:v>2023-W30</c:v>
                </c:pt>
                <c:pt idx="293">
                  <c:v>2023-W31</c:v>
                </c:pt>
                <c:pt idx="294">
                  <c:v>2023-W32</c:v>
                </c:pt>
                <c:pt idx="295">
                  <c:v>2023-W33</c:v>
                </c:pt>
                <c:pt idx="296">
                  <c:v>2023-W34</c:v>
                </c:pt>
                <c:pt idx="297">
                  <c:v>2023-W35</c:v>
                </c:pt>
                <c:pt idx="298">
                  <c:v>2023-W36</c:v>
                </c:pt>
                <c:pt idx="299">
                  <c:v>2023-W37</c:v>
                </c:pt>
                <c:pt idx="300">
                  <c:v>2023-W38</c:v>
                </c:pt>
                <c:pt idx="301">
                  <c:v>2023-W39</c:v>
                </c:pt>
                <c:pt idx="302">
                  <c:v>2023-W40</c:v>
                </c:pt>
                <c:pt idx="303">
                  <c:v>2023-W41</c:v>
                </c:pt>
                <c:pt idx="304">
                  <c:v>2023-W42</c:v>
                </c:pt>
                <c:pt idx="305">
                  <c:v>2023-W43</c:v>
                </c:pt>
                <c:pt idx="306">
                  <c:v>2023-W44</c:v>
                </c:pt>
                <c:pt idx="307">
                  <c:v>2023-W45</c:v>
                </c:pt>
                <c:pt idx="308">
                  <c:v>2023-W46</c:v>
                </c:pt>
                <c:pt idx="309">
                  <c:v>2023-W47</c:v>
                </c:pt>
                <c:pt idx="310">
                  <c:v>2023-W48</c:v>
                </c:pt>
                <c:pt idx="311">
                  <c:v>2023-W49</c:v>
                </c:pt>
                <c:pt idx="312">
                  <c:v>2023-W50</c:v>
                </c:pt>
                <c:pt idx="313">
                  <c:v>2023-W51</c:v>
                </c:pt>
                <c:pt idx="314">
                  <c:v>2023-W52</c:v>
                </c:pt>
                <c:pt idx="315">
                  <c:v>2023-W53</c:v>
                </c:pt>
                <c:pt idx="316">
                  <c:v> </c:v>
                </c:pt>
                <c:pt idx="317">
                  <c:v> </c:v>
                </c:pt>
                <c:pt idx="318">
                  <c:v> </c:v>
                </c:pt>
                <c:pt idx="319">
                  <c:v> </c:v>
                </c:pt>
                <c:pt idx="320">
                  <c:v> </c:v>
                </c:pt>
              </c:strCache>
            </c:strRef>
          </c:cat>
          <c:val>
            <c:numRef>
              <c:f>'Weekly data (full time series)'!$D$2:$D$322</c:f>
              <c:numCache>
                <c:formatCode>0</c:formatCode>
                <c:ptCount val="3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35</c:v>
                </c:pt>
                <c:pt idx="264">
                  <c:v>29</c:v>
                </c:pt>
                <c:pt idx="265">
                  <c:v>27</c:v>
                </c:pt>
                <c:pt idx="266">
                  <c:v>26</c:v>
                </c:pt>
                <c:pt idx="267">
                  <c:v>26</c:v>
                </c:pt>
                <c:pt idx="268">
                  <c:v>33</c:v>
                </c:pt>
                <c:pt idx="269">
                  <c:v>35</c:v>
                </c:pt>
                <c:pt idx="270">
                  <c:v>36</c:v>
                </c:pt>
                <c:pt idx="271">
                  <c:v>36</c:v>
                </c:pt>
                <c:pt idx="272">
                  <c:v>29</c:v>
                </c:pt>
                <c:pt idx="273">
                  <c:v>22</c:v>
                </c:pt>
                <c:pt idx="274">
                  <c:v>19</c:v>
                </c:pt>
                <c:pt idx="275">
                  <c:v>16</c:v>
                </c:pt>
                <c:pt idx="276">
                  <c:v>13</c:v>
                </c:pt>
                <c:pt idx="277">
                  <c:v>13</c:v>
                </c:pt>
                <c:pt idx="278">
                  <c:v>11</c:v>
                </c:pt>
                <c:pt idx="279">
                  <c:v>11</c:v>
                </c:pt>
                <c:pt idx="280">
                  <c:v>11</c:v>
                </c:pt>
                <c:pt idx="281">
                  <c:v>11</c:v>
                </c:pt>
                <c:pt idx="282">
                  <c:v>13</c:v>
                </c:pt>
                <c:pt idx="283">
                  <c:v>15</c:v>
                </c:pt>
                <c:pt idx="284">
                  <c:v>16</c:v>
                </c:pt>
                <c:pt idx="285">
                  <c:v>18</c:v>
                </c:pt>
                <c:pt idx="286">
                  <c:v>19</c:v>
                </c:pt>
                <c:pt idx="287">
                  <c:v>21</c:v>
                </c:pt>
                <c:pt idx="288">
                  <c:v>22</c:v>
                </c:pt>
                <c:pt idx="289">
                  <c:v>24</c:v>
                </c:pt>
                <c:pt idx="290">
                  <c:v>24</c:v>
                </c:pt>
                <c:pt idx="291">
                  <c:v>18</c:v>
                </c:pt>
                <c:pt idx="292">
                  <c:v>25</c:v>
                </c:pt>
                <c:pt idx="293">
                  <c:v>27</c:v>
                </c:pt>
                <c:pt idx="294">
                  <c:v>32</c:v>
                </c:pt>
                <c:pt idx="295">
                  <c:v>44</c:v>
                </c:pt>
                <c:pt idx="296">
                  <c:v>66</c:v>
                </c:pt>
                <c:pt idx="297">
                  <c:v>72</c:v>
                </c:pt>
                <c:pt idx="298">
                  <c:v>72</c:v>
                </c:pt>
                <c:pt idx="299">
                  <c:v>68</c:v>
                </c:pt>
                <c:pt idx="300">
                  <c:v>65</c:v>
                </c:pt>
                <c:pt idx="301">
                  <c:v>54</c:v>
                </c:pt>
                <c:pt idx="302">
                  <c:v>44</c:v>
                </c:pt>
                <c:pt idx="303">
                  <c:v>37</c:v>
                </c:pt>
                <c:pt idx="304">
                  <c:v>33</c:v>
                </c:pt>
                <c:pt idx="305">
                  <c:v>32</c:v>
                </c:pt>
                <c:pt idx="306">
                  <c:v>31</c:v>
                </c:pt>
                <c:pt idx="307">
                  <c:v>29</c:v>
                </c:pt>
                <c:pt idx="308">
                  <c:v>19</c:v>
                </c:pt>
                <c:pt idx="309">
                  <c:v>18</c:v>
                </c:pt>
                <c:pt idx="310">
                  <c:v>18</c:v>
                </c:pt>
                <c:pt idx="311">
                  <c:v>19</c:v>
                </c:pt>
                <c:pt idx="312">
                  <c:v>21</c:v>
                </c:pt>
                <c:pt idx="313">
                  <c:v>24</c:v>
                </c:pt>
                <c:pt idx="314">
                  <c:v>30</c:v>
                </c:pt>
                <c:pt idx="315">
                  <c:v>35</c:v>
                </c:pt>
                <c:pt idx="316">
                  <c:v>#N/A</c:v>
                </c:pt>
                <c:pt idx="317">
                  <c:v>#N/A</c:v>
                </c:pt>
                <c:pt idx="318">
                  <c:v>#N/A</c:v>
                </c:pt>
                <c:pt idx="319">
                  <c:v>#N/A</c:v>
                </c:pt>
                <c:pt idx="320">
                  <c:v>#N/A</c:v>
                </c:pt>
              </c:numCache>
            </c:numRef>
          </c:val>
          <c:smooth val="0"/>
          <c:extLst>
            <c:ext xmlns:c16="http://schemas.microsoft.com/office/drawing/2014/chart" uri="{C3380CC4-5D6E-409C-BE32-E72D297353CC}">
              <c16:uniqueId val="{00000001-22AF-404D-8C50-4EFCB8746FA9}"/>
            </c:ext>
          </c:extLst>
        </c:ser>
        <c:dLbls>
          <c:showLegendKey val="0"/>
          <c:showVal val="0"/>
          <c:showCatName val="0"/>
          <c:showSerName val="0"/>
          <c:showPercent val="0"/>
          <c:showBubbleSize val="0"/>
        </c:dLbls>
        <c:marker val="1"/>
        <c:smooth val="0"/>
        <c:axId val="1563097215"/>
        <c:axId val="1124658719"/>
      </c:lineChart>
      <c:catAx>
        <c:axId val="1563097215"/>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GB" sz="1800" b="1">
                    <a:solidFill>
                      <a:schemeClr val="tx1"/>
                    </a:solidFill>
                    <a:latin typeface="+mn-lt"/>
                  </a:rPr>
                  <a:t>Semaines épidémiologiques</a:t>
                </a:r>
              </a:p>
            </c:rich>
          </c:tx>
          <c:layout>
            <c:manualLayout>
              <c:xMode val="edge"/>
              <c:yMode val="edge"/>
              <c:x val="0.48358536016418935"/>
              <c:y val="0.96708594898359967"/>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124658719"/>
        <c:crosses val="autoZero"/>
        <c:auto val="1"/>
        <c:lblAlgn val="ctr"/>
        <c:lblOffset val="100"/>
        <c:noMultiLvlLbl val="0"/>
      </c:catAx>
      <c:valAx>
        <c:axId val="1124658719"/>
        <c:scaling>
          <c:orientation val="minMax"/>
        </c:scaling>
        <c:delete val="0"/>
        <c:axPos val="l"/>
        <c:title>
          <c:tx>
            <c:rich>
              <a:bodyPr rot="-5400000" spcFirstLastPara="1" vertOverflow="ellipsis" vert="horz" wrap="square" anchor="ctr" anchorCtr="1"/>
              <a:lstStyle/>
              <a:p>
                <a:pPr>
                  <a:defRPr sz="1800" b="1" i="0" u="none" strike="noStrike" kern="1200" baseline="0">
                    <a:solidFill>
                      <a:schemeClr val="tx1"/>
                    </a:solidFill>
                    <a:latin typeface="Arial Narrow" panose="020B0606020202030204" pitchFamily="34" charset="0"/>
                    <a:ea typeface="+mn-ea"/>
                    <a:cs typeface="+mn-cs"/>
                  </a:defRPr>
                </a:pPr>
                <a:r>
                  <a:rPr lang="en-GB" sz="1800" b="1">
                    <a:solidFill>
                      <a:schemeClr val="tx1"/>
                    </a:solidFill>
                  </a:rPr>
                  <a:t>Cholera incidence</a:t>
                </a:r>
              </a:p>
            </c:rich>
          </c:tx>
          <c:layout>
            <c:manualLayout>
              <c:xMode val="edge"/>
              <c:yMode val="edge"/>
              <c:x val="2.8232805929986819E-3"/>
              <c:y val="0.37828148611552581"/>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1563097215"/>
        <c:crosses val="autoZero"/>
        <c:crossBetween val="between"/>
      </c:valAx>
      <c:spPr>
        <a:noFill/>
        <a:ln>
          <a:noFill/>
        </a:ln>
        <a:effectLst/>
      </c:spPr>
    </c:plotArea>
    <c:legend>
      <c:legendPos val="t"/>
      <c:layout>
        <c:manualLayout>
          <c:xMode val="edge"/>
          <c:yMode val="edge"/>
          <c:x val="0.40227424974018644"/>
          <c:y val="6.3285836332595324E-2"/>
          <c:w val="0.17127648458250408"/>
          <c:h val="4.124380364509763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en-GB" sz="2400" b="1">
                <a:latin typeface="+mn-lt"/>
              </a:rPr>
              <a:t>Incidence hebdomadaire du choléra</a:t>
            </a:r>
            <a:r>
              <a:rPr lang="en-GB" sz="2400" b="1" baseline="0">
                <a:latin typeface="+mn-lt"/>
              </a:rPr>
              <a:t> et seuils</a:t>
            </a:r>
            <a:r>
              <a:rPr lang="en-GB" sz="2400" b="1">
                <a:latin typeface="+mn-lt"/>
              </a:rPr>
              <a:t>, 52 dernière</a:t>
            </a:r>
            <a:r>
              <a:rPr lang="en-GB" sz="2400" b="1" baseline="0">
                <a:latin typeface="+mn-lt"/>
              </a:rPr>
              <a:t>s semaines</a:t>
            </a:r>
          </a:p>
        </c:rich>
      </c:tx>
      <c:layout>
        <c:manualLayout>
          <c:xMode val="edge"/>
          <c:yMode val="edge"/>
          <c:x val="0.31867752153227108"/>
          <c:y val="2.6456218213804263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39585792863135E-2"/>
          <c:y val="0.14239634140360827"/>
          <c:w val="0.90070639927732354"/>
          <c:h val="0.70771590222691394"/>
        </c:manualLayout>
      </c:layout>
      <c:barChart>
        <c:barDir val="col"/>
        <c:grouping val="clustered"/>
        <c:varyColors val="0"/>
        <c:ser>
          <c:idx val="0"/>
          <c:order val="0"/>
          <c:tx>
            <c:strRef>
              <c:f>'Weekly data (last 52 weeks)'!$D$1</c:f>
              <c:strCache>
                <c:ptCount val="1"/>
                <c:pt idx="0">
                  <c:v>Incidence</c:v>
                </c:pt>
              </c:strCache>
            </c:strRef>
          </c:tx>
          <c:spPr>
            <a:solidFill>
              <a:schemeClr val="bg1">
                <a:lumMod val="75000"/>
              </a:schemeClr>
            </a:solidFill>
            <a:ln>
              <a:solidFill>
                <a:schemeClr val="bg1">
                  <a:lumMod val="50000"/>
                </a:schemeClr>
              </a:solidFill>
            </a:ln>
            <a:effectLst/>
          </c:spPr>
          <c:invertIfNegative val="0"/>
          <c:cat>
            <c:strRef>
              <c:f>'Weekly data (last 52 weeks)'!$F$2:$F$53</c:f>
              <c:strCache>
                <c:ptCount val="52"/>
                <c:pt idx="0">
                  <c:v>2022-W10</c:v>
                </c:pt>
                <c:pt idx="1">
                  <c:v>2022-W11</c:v>
                </c:pt>
                <c:pt idx="2">
                  <c:v>2022-W12</c:v>
                </c:pt>
                <c:pt idx="3">
                  <c:v>2022-W13</c:v>
                </c:pt>
                <c:pt idx="4">
                  <c:v>2022-W14</c:v>
                </c:pt>
                <c:pt idx="5">
                  <c:v>2022-W15</c:v>
                </c:pt>
                <c:pt idx="6">
                  <c:v>2022-W16</c:v>
                </c:pt>
                <c:pt idx="7">
                  <c:v>2022-W17</c:v>
                </c:pt>
                <c:pt idx="8">
                  <c:v>2022-W18</c:v>
                </c:pt>
                <c:pt idx="9">
                  <c:v>2022-W19</c:v>
                </c:pt>
                <c:pt idx="10">
                  <c:v>2022-W20</c:v>
                </c:pt>
                <c:pt idx="11">
                  <c:v>2022-W21</c:v>
                </c:pt>
                <c:pt idx="12">
                  <c:v>2022-W22</c:v>
                </c:pt>
                <c:pt idx="13">
                  <c:v>2022-W23</c:v>
                </c:pt>
                <c:pt idx="14">
                  <c:v>2022-W24</c:v>
                </c:pt>
                <c:pt idx="15">
                  <c:v>2022-W25</c:v>
                </c:pt>
                <c:pt idx="16">
                  <c:v>2022-W26</c:v>
                </c:pt>
                <c:pt idx="17">
                  <c:v>2022-W27</c:v>
                </c:pt>
                <c:pt idx="18">
                  <c:v>2022-W28</c:v>
                </c:pt>
                <c:pt idx="19">
                  <c:v>2022-W29</c:v>
                </c:pt>
                <c:pt idx="20">
                  <c:v>2022-W30</c:v>
                </c:pt>
                <c:pt idx="21">
                  <c:v>2022-W31</c:v>
                </c:pt>
                <c:pt idx="22">
                  <c:v>2022-W32</c:v>
                </c:pt>
                <c:pt idx="23">
                  <c:v>2022-W33</c:v>
                </c:pt>
                <c:pt idx="24">
                  <c:v>2022-W34</c:v>
                </c:pt>
                <c:pt idx="25">
                  <c:v>2022-W35</c:v>
                </c:pt>
                <c:pt idx="26">
                  <c:v>2022-W36</c:v>
                </c:pt>
                <c:pt idx="27">
                  <c:v>2022-W37</c:v>
                </c:pt>
                <c:pt idx="28">
                  <c:v>2022-W38</c:v>
                </c:pt>
                <c:pt idx="29">
                  <c:v>2022-W39</c:v>
                </c:pt>
                <c:pt idx="30">
                  <c:v>2022-W40</c:v>
                </c:pt>
                <c:pt idx="31">
                  <c:v>2022-W41</c:v>
                </c:pt>
                <c:pt idx="32">
                  <c:v>2022-W42</c:v>
                </c:pt>
                <c:pt idx="33">
                  <c:v>2022-W43</c:v>
                </c:pt>
                <c:pt idx="34">
                  <c:v>2022-W44</c:v>
                </c:pt>
                <c:pt idx="35">
                  <c:v>2022-W45</c:v>
                </c:pt>
                <c:pt idx="36">
                  <c:v>2022-W46</c:v>
                </c:pt>
                <c:pt idx="37">
                  <c:v>2022-W47</c:v>
                </c:pt>
                <c:pt idx="38">
                  <c:v>2022-W48</c:v>
                </c:pt>
                <c:pt idx="39">
                  <c:v>2022-W49</c:v>
                </c:pt>
                <c:pt idx="40">
                  <c:v>2022-W50</c:v>
                </c:pt>
                <c:pt idx="41">
                  <c:v>2022-W51</c:v>
                </c:pt>
                <c:pt idx="42">
                  <c:v>2022-W52</c:v>
                </c:pt>
                <c:pt idx="43">
                  <c:v>2023-W01</c:v>
                </c:pt>
                <c:pt idx="44">
                  <c:v>2023-W02</c:v>
                </c:pt>
                <c:pt idx="45">
                  <c:v>2023-W03</c:v>
                </c:pt>
                <c:pt idx="46">
                  <c:v>2023-W04</c:v>
                </c:pt>
                <c:pt idx="47">
                  <c:v>2023-W05</c:v>
                </c:pt>
                <c:pt idx="48">
                  <c:v>2023-W06</c:v>
                </c:pt>
                <c:pt idx="49">
                  <c:v>2023-W07</c:v>
                </c:pt>
                <c:pt idx="50">
                  <c:v>2023-W08</c:v>
                </c:pt>
                <c:pt idx="51">
                  <c:v>2023-W09</c:v>
                </c:pt>
              </c:strCache>
            </c:strRef>
          </c:cat>
          <c:val>
            <c:numRef>
              <c:f>'Weekly data (last 52 weeks)'!$D$2:$D$53</c:f>
              <c:numCache>
                <c:formatCode>General</c:formatCode>
                <c:ptCount val="52"/>
                <c:pt idx="0">
                  <c:v>0</c:v>
                </c:pt>
                <c:pt idx="1">
                  <c:v>0</c:v>
                </c:pt>
                <c:pt idx="2">
                  <c:v>1</c:v>
                </c:pt>
                <c:pt idx="3">
                  <c:v>2</c:v>
                </c:pt>
                <c:pt idx="4">
                  <c:v>0</c:v>
                </c:pt>
                <c:pt idx="5">
                  <c:v>14</c:v>
                </c:pt>
                <c:pt idx="6">
                  <c:v>13</c:v>
                </c:pt>
                <c:pt idx="7">
                  <c:v>9</c:v>
                </c:pt>
                <c:pt idx="8">
                  <c:v>10</c:v>
                </c:pt>
                <c:pt idx="9">
                  <c:v>37</c:v>
                </c:pt>
                <c:pt idx="10">
                  <c:v>18</c:v>
                </c:pt>
                <c:pt idx="11">
                  <c:v>16</c:v>
                </c:pt>
                <c:pt idx="12">
                  <c:v>18</c:v>
                </c:pt>
                <c:pt idx="13">
                  <c:v>14</c:v>
                </c:pt>
                <c:pt idx="14">
                  <c:v>22</c:v>
                </c:pt>
                <c:pt idx="15">
                  <c:v>31</c:v>
                </c:pt>
                <c:pt idx="16">
                  <c:v>26</c:v>
                </c:pt>
                <c:pt idx="17">
                  <c:v>53</c:v>
                </c:pt>
                <c:pt idx="18">
                  <c:v>34</c:v>
                </c:pt>
                <c:pt idx="19">
                  <c:v>31</c:v>
                </c:pt>
                <c:pt idx="20">
                  <c:v>26</c:v>
                </c:pt>
                <c:pt idx="21">
                  <c:v>17</c:v>
                </c:pt>
                <c:pt idx="22">
                  <c:v>27</c:v>
                </c:pt>
                <c:pt idx="23">
                  <c:v>29</c:v>
                </c:pt>
                <c:pt idx="24">
                  <c:v>15</c:v>
                </c:pt>
                <c:pt idx="25">
                  <c:v>18</c:v>
                </c:pt>
                <c:pt idx="26">
                  <c:v>41</c:v>
                </c:pt>
                <c:pt idx="27">
                  <c:v>76</c:v>
                </c:pt>
                <c:pt idx="28">
                  <c:v>54</c:v>
                </c:pt>
                <c:pt idx="29">
                  <c:v>52</c:v>
                </c:pt>
                <c:pt idx="30">
                  <c:v>46</c:v>
                </c:pt>
                <c:pt idx="31">
                  <c:v>41</c:v>
                </c:pt>
                <c:pt idx="32">
                  <c:v>32</c:v>
                </c:pt>
                <c:pt idx="33">
                  <c:v>23</c:v>
                </c:pt>
                <c:pt idx="34">
                  <c:v>15</c:v>
                </c:pt>
                <c:pt idx="35">
                  <c:v>18</c:v>
                </c:pt>
                <c:pt idx="36">
                  <c:v>16</c:v>
                </c:pt>
                <c:pt idx="37">
                  <c:v>0</c:v>
                </c:pt>
                <c:pt idx="38">
                  <c:v>3</c:v>
                </c:pt>
                <c:pt idx="39">
                  <c:v>9</c:v>
                </c:pt>
                <c:pt idx="40">
                  <c:v>4</c:v>
                </c:pt>
                <c:pt idx="41">
                  <c:v>5</c:v>
                </c:pt>
                <c:pt idx="42">
                  <c:v>11</c:v>
                </c:pt>
                <c:pt idx="43">
                  <c:v>13</c:v>
                </c:pt>
                <c:pt idx="44">
                  <c:v>16</c:v>
                </c:pt>
                <c:pt idx="45">
                  <c:v>9</c:v>
                </c:pt>
                <c:pt idx="46">
                  <c:v>24</c:v>
                </c:pt>
                <c:pt idx="47">
                  <c:v>21</c:v>
                </c:pt>
                <c:pt idx="48">
                  <c:v>31</c:v>
                </c:pt>
                <c:pt idx="49">
                  <c:v>30</c:v>
                </c:pt>
                <c:pt idx="50">
                  <c:v>39</c:v>
                </c:pt>
                <c:pt idx="51">
                  <c:v>44</c:v>
                </c:pt>
              </c:numCache>
            </c:numRef>
          </c:val>
          <c:extLst>
            <c:ext xmlns:c16="http://schemas.microsoft.com/office/drawing/2014/chart" uri="{C3380CC4-5D6E-409C-BE32-E72D297353CC}">
              <c16:uniqueId val="{00000000-33BC-4EFE-82B4-0B85D921D942}"/>
            </c:ext>
          </c:extLst>
        </c:ser>
        <c:dLbls>
          <c:showLegendKey val="0"/>
          <c:showVal val="0"/>
          <c:showCatName val="0"/>
          <c:showSerName val="0"/>
          <c:showPercent val="0"/>
          <c:showBubbleSize val="0"/>
        </c:dLbls>
        <c:gapWidth val="0"/>
        <c:axId val="1713442271"/>
        <c:axId val="1713444975"/>
      </c:barChart>
      <c:lineChart>
        <c:grouping val="standard"/>
        <c:varyColors val="0"/>
        <c:ser>
          <c:idx val="1"/>
          <c:order val="1"/>
          <c:tx>
            <c:strRef>
              <c:f>'Weekly data (last 52 weeks)'!$E$1</c:f>
              <c:strCache>
                <c:ptCount val="1"/>
                <c:pt idx="0">
                  <c:v>Threshold</c:v>
                </c:pt>
              </c:strCache>
            </c:strRef>
          </c:tx>
          <c:spPr>
            <a:ln w="44450" cap="rnd">
              <a:solidFill>
                <a:srgbClr val="FF0000"/>
              </a:solidFill>
              <a:prstDash val="sysDot"/>
              <a:round/>
            </a:ln>
            <a:effectLst/>
          </c:spPr>
          <c:marker>
            <c:symbol val="none"/>
          </c:marker>
          <c:cat>
            <c:strRef>
              <c:f>'Weekly data (last 52 weeks)'!$F$2:$F$53</c:f>
              <c:strCache>
                <c:ptCount val="52"/>
                <c:pt idx="0">
                  <c:v>2022-W10</c:v>
                </c:pt>
                <c:pt idx="1">
                  <c:v>2022-W11</c:v>
                </c:pt>
                <c:pt idx="2">
                  <c:v>2022-W12</c:v>
                </c:pt>
                <c:pt idx="3">
                  <c:v>2022-W13</c:v>
                </c:pt>
                <c:pt idx="4">
                  <c:v>2022-W14</c:v>
                </c:pt>
                <c:pt idx="5">
                  <c:v>2022-W15</c:v>
                </c:pt>
                <c:pt idx="6">
                  <c:v>2022-W16</c:v>
                </c:pt>
                <c:pt idx="7">
                  <c:v>2022-W17</c:v>
                </c:pt>
                <c:pt idx="8">
                  <c:v>2022-W18</c:v>
                </c:pt>
                <c:pt idx="9">
                  <c:v>2022-W19</c:v>
                </c:pt>
                <c:pt idx="10">
                  <c:v>2022-W20</c:v>
                </c:pt>
                <c:pt idx="11">
                  <c:v>2022-W21</c:v>
                </c:pt>
                <c:pt idx="12">
                  <c:v>2022-W22</c:v>
                </c:pt>
                <c:pt idx="13">
                  <c:v>2022-W23</c:v>
                </c:pt>
                <c:pt idx="14">
                  <c:v>2022-W24</c:v>
                </c:pt>
                <c:pt idx="15">
                  <c:v>2022-W25</c:v>
                </c:pt>
                <c:pt idx="16">
                  <c:v>2022-W26</c:v>
                </c:pt>
                <c:pt idx="17">
                  <c:v>2022-W27</c:v>
                </c:pt>
                <c:pt idx="18">
                  <c:v>2022-W28</c:v>
                </c:pt>
                <c:pt idx="19">
                  <c:v>2022-W29</c:v>
                </c:pt>
                <c:pt idx="20">
                  <c:v>2022-W30</c:v>
                </c:pt>
                <c:pt idx="21">
                  <c:v>2022-W31</c:v>
                </c:pt>
                <c:pt idx="22">
                  <c:v>2022-W32</c:v>
                </c:pt>
                <c:pt idx="23">
                  <c:v>2022-W33</c:v>
                </c:pt>
                <c:pt idx="24">
                  <c:v>2022-W34</c:v>
                </c:pt>
                <c:pt idx="25">
                  <c:v>2022-W35</c:v>
                </c:pt>
                <c:pt idx="26">
                  <c:v>2022-W36</c:v>
                </c:pt>
                <c:pt idx="27">
                  <c:v>2022-W37</c:v>
                </c:pt>
                <c:pt idx="28">
                  <c:v>2022-W38</c:v>
                </c:pt>
                <c:pt idx="29">
                  <c:v>2022-W39</c:v>
                </c:pt>
                <c:pt idx="30">
                  <c:v>2022-W40</c:v>
                </c:pt>
                <c:pt idx="31">
                  <c:v>2022-W41</c:v>
                </c:pt>
                <c:pt idx="32">
                  <c:v>2022-W42</c:v>
                </c:pt>
                <c:pt idx="33">
                  <c:v>2022-W43</c:v>
                </c:pt>
                <c:pt idx="34">
                  <c:v>2022-W44</c:v>
                </c:pt>
                <c:pt idx="35">
                  <c:v>2022-W45</c:v>
                </c:pt>
                <c:pt idx="36">
                  <c:v>2022-W46</c:v>
                </c:pt>
                <c:pt idx="37">
                  <c:v>2022-W47</c:v>
                </c:pt>
                <c:pt idx="38">
                  <c:v>2022-W48</c:v>
                </c:pt>
                <c:pt idx="39">
                  <c:v>2022-W49</c:v>
                </c:pt>
                <c:pt idx="40">
                  <c:v>2022-W50</c:v>
                </c:pt>
                <c:pt idx="41">
                  <c:v>2022-W51</c:v>
                </c:pt>
                <c:pt idx="42">
                  <c:v>2022-W52</c:v>
                </c:pt>
                <c:pt idx="43">
                  <c:v>2023-W01</c:v>
                </c:pt>
                <c:pt idx="44">
                  <c:v>2023-W02</c:v>
                </c:pt>
                <c:pt idx="45">
                  <c:v>2023-W03</c:v>
                </c:pt>
                <c:pt idx="46">
                  <c:v>2023-W04</c:v>
                </c:pt>
                <c:pt idx="47">
                  <c:v>2023-W05</c:v>
                </c:pt>
                <c:pt idx="48">
                  <c:v>2023-W06</c:v>
                </c:pt>
                <c:pt idx="49">
                  <c:v>2023-W07</c:v>
                </c:pt>
                <c:pt idx="50">
                  <c:v>2023-W08</c:v>
                </c:pt>
                <c:pt idx="51">
                  <c:v>2023-W09</c:v>
                </c:pt>
              </c:strCache>
            </c:strRef>
          </c:cat>
          <c:val>
            <c:numRef>
              <c:f>'Weekly data (last 52 weeks)'!$E$2:$E$53</c:f>
              <c:numCache>
                <c:formatCode>0</c:formatCode>
                <c:ptCount val="5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35</c:v>
                </c:pt>
                <c:pt idx="44">
                  <c:v>29</c:v>
                </c:pt>
                <c:pt idx="45">
                  <c:v>27</c:v>
                </c:pt>
                <c:pt idx="46">
                  <c:v>26</c:v>
                </c:pt>
                <c:pt idx="47">
                  <c:v>26</c:v>
                </c:pt>
                <c:pt idx="48">
                  <c:v>33</c:v>
                </c:pt>
                <c:pt idx="49">
                  <c:v>35</c:v>
                </c:pt>
                <c:pt idx="50">
                  <c:v>36</c:v>
                </c:pt>
                <c:pt idx="51">
                  <c:v>36</c:v>
                </c:pt>
              </c:numCache>
            </c:numRef>
          </c:val>
          <c:smooth val="0"/>
          <c:extLst>
            <c:ext xmlns:c16="http://schemas.microsoft.com/office/drawing/2014/chart" uri="{C3380CC4-5D6E-409C-BE32-E72D297353CC}">
              <c16:uniqueId val="{00000001-33BC-4EFE-82B4-0B85D921D942}"/>
            </c:ext>
          </c:extLst>
        </c:ser>
        <c:dLbls>
          <c:showLegendKey val="0"/>
          <c:showVal val="0"/>
          <c:showCatName val="0"/>
          <c:showSerName val="0"/>
          <c:showPercent val="0"/>
          <c:showBubbleSize val="0"/>
        </c:dLbls>
        <c:marker val="1"/>
        <c:smooth val="0"/>
        <c:axId val="1713442271"/>
        <c:axId val="1713444975"/>
      </c:lineChart>
      <c:catAx>
        <c:axId val="1713442271"/>
        <c:scaling>
          <c:orientation val="minMax"/>
        </c:scaling>
        <c:delete val="0"/>
        <c:axPos val="b"/>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GB" sz="1600" b="1">
                    <a:solidFill>
                      <a:sysClr val="windowText" lastClr="000000"/>
                    </a:solidFill>
                    <a:latin typeface="+mn-lt"/>
                  </a:rPr>
                  <a:t>Semaines épidémiologiques</a:t>
                </a:r>
              </a:p>
            </c:rich>
          </c:tx>
          <c:layout>
            <c:manualLayout>
              <c:xMode val="edge"/>
              <c:yMode val="edge"/>
              <c:x val="0.46434096484262749"/>
              <c:y val="0.93480243463174517"/>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12700" cap="flat" cmpd="sng" algn="ctr">
            <a:solidFill>
              <a:schemeClr val="bg1">
                <a:lumMod val="6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1713444975"/>
        <c:crosses val="autoZero"/>
        <c:auto val="1"/>
        <c:lblAlgn val="ctr"/>
        <c:lblOffset val="100"/>
        <c:noMultiLvlLbl val="0"/>
      </c:catAx>
      <c:valAx>
        <c:axId val="1713444975"/>
        <c:scaling>
          <c:orientation val="minMax"/>
        </c:scaling>
        <c:delete val="0"/>
        <c:axPos val="l"/>
        <c:title>
          <c:tx>
            <c:rich>
              <a:bodyPr rot="-540000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GB" sz="1600" b="1">
                    <a:solidFill>
                      <a:sysClr val="windowText" lastClr="000000"/>
                    </a:solidFill>
                    <a:latin typeface="+mn-lt"/>
                  </a:rPr>
                  <a:t>Cholera incidence</a:t>
                </a:r>
              </a:p>
            </c:rich>
          </c:tx>
          <c:layout>
            <c:manualLayout>
              <c:xMode val="edge"/>
              <c:yMode val="edge"/>
              <c:x val="8.5443251001968111E-3"/>
              <c:y val="0.44223157159050047"/>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12700">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1713442271"/>
        <c:crosses val="autoZero"/>
        <c:crossBetween val="between"/>
      </c:valAx>
      <c:spPr>
        <a:solidFill>
          <a:srgbClr val="F5F5F5"/>
        </a:solidFill>
        <a:ln>
          <a:noFill/>
        </a:ln>
        <a:effectLst/>
      </c:spPr>
    </c:plotArea>
    <c:legend>
      <c:legendPos val="b"/>
      <c:layout>
        <c:manualLayout>
          <c:xMode val="edge"/>
          <c:yMode val="edge"/>
          <c:x val="0.398921920680752"/>
          <c:y val="7.2811626778796601E-2"/>
          <c:w val="0.20797805116208032"/>
          <c:h val="3.3258538965764979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3646715</xdr:colOff>
      <xdr:row>0</xdr:row>
      <xdr:rowOff>204107</xdr:rowOff>
    </xdr:from>
    <xdr:ext cx="4917584" cy="802822"/>
    <xdr:pic>
      <xdr:nvPicPr>
        <xdr:cNvPr id="2" name="officeArt object" descr="Une image contenant texte&#10;&#10;Description générée automatiquement">
          <a:extLst>
            <a:ext uri="{FF2B5EF4-FFF2-40B4-BE49-F238E27FC236}">
              <a16:creationId xmlns:a16="http://schemas.microsoft.com/office/drawing/2014/main" id="{20438A4E-B1C9-4DE7-B0DF-8474D83C335D}"/>
            </a:ext>
          </a:extLst>
        </xdr:cNvPr>
        <xdr:cNvPicPr/>
      </xdr:nvPicPr>
      <xdr:blipFill>
        <a:blip xmlns:r="http://schemas.openxmlformats.org/officeDocument/2006/relationships" r:embed="rId1"/>
        <a:stretch>
          <a:fillRect/>
        </a:stretch>
      </xdr:blipFill>
      <xdr:spPr>
        <a:xfrm>
          <a:off x="1566455" y="181247"/>
          <a:ext cx="4917584" cy="802822"/>
        </a:xfrm>
        <a:prstGeom prst="rect">
          <a:avLst/>
        </a:prstGeom>
        <a:ln w="12700" cap="flat">
          <a:noFill/>
          <a:miter lim="400000"/>
        </a:ln>
        <a:effec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258533</xdr:colOff>
      <xdr:row>2</xdr:row>
      <xdr:rowOff>97042</xdr:rowOff>
    </xdr:from>
    <xdr:to>
      <xdr:col>34</xdr:col>
      <xdr:colOff>535007</xdr:colOff>
      <xdr:row>53</xdr:row>
      <xdr:rowOff>18247</xdr:rowOff>
    </xdr:to>
    <xdr:graphicFrame macro="">
      <xdr:nvGraphicFramePr>
        <xdr:cNvPr id="3" name="Chart 1">
          <a:extLst>
            <a:ext uri="{FF2B5EF4-FFF2-40B4-BE49-F238E27FC236}">
              <a16:creationId xmlns:a16="http://schemas.microsoft.com/office/drawing/2014/main" id="{9B688E34-B89C-12EF-7F07-FDF06A62CA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294407" y="1285870"/>
    <xdr:ext cx="22104496" cy="11520921"/>
    <xdr:graphicFrame macro="">
      <xdr:nvGraphicFramePr>
        <xdr:cNvPr id="2" name="Chart 1">
          <a:extLst>
            <a:ext uri="{FF2B5EF4-FFF2-40B4-BE49-F238E27FC236}">
              <a16:creationId xmlns:a16="http://schemas.microsoft.com/office/drawing/2014/main" id="{0BE4B569-3D62-40C8-B9AD-A77720E07A8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worldhealthorg.sharepoint.com/sites/GTFCCSurveillanceWorkingGroupEpiSecretariat/Shared%20Documents/General/Technical%20Committee%20_%202023/I%20Country%20level%20surveillance/I.a.%202023%20GTFCC%20surveillance%20guidelines/2%20Final_published%202024%20Surv%20Guidance/French/Final%20versions%20for%20publication/french%20(2).xlsx?8840DD88" TargetMode="External"/><Relationship Id="rId1" Type="http://schemas.openxmlformats.org/officeDocument/2006/relationships/externalLinkPath" Target="file:///\\8840DD88\french%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ètres"/>
      <sheetName val="Données"/>
      <sheetName val="Résumé hebdomadaire"/>
      <sheetName val="Graphique hebdomadaire (série c"/>
      <sheetName val="Graphique hebdomadaire (52 dern"/>
      <sheetName val="Threshold calculation"/>
      <sheetName val="Weekly data (full time series)"/>
      <sheetName val="Weekly data (last 52 weeks)"/>
      <sheetName val="french (2)"/>
    </sheetNames>
    <sheetDataSet>
      <sheetData sheetId="0">
        <row r="4">
          <cell r="C4">
            <v>2023</v>
          </cell>
        </row>
        <row r="5">
          <cell r="C5">
            <v>0.8</v>
          </cell>
        </row>
        <row r="6">
          <cell r="C6">
            <v>272</v>
          </cell>
        </row>
      </sheetData>
      <sheetData sheetId="1"/>
      <sheetData sheetId="2"/>
      <sheetData sheetId="3"/>
      <sheetData sheetId="4"/>
      <sheetData sheetId="5"/>
      <sheetData sheetId="6"/>
      <sheetData sheetId="7"/>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FC886E-80BF-9E4E-B41B-320903A03C47}" name="Tableau1" displayName="Tableau1" ref="A1:G322" totalsRowShown="0" headerRowDxfId="33" headerRowBorderDxfId="32">
  <tableColumns count="7">
    <tableColumn id="12" xr3:uid="{6CE13856-E910-46AC-B36C-331BE7706C33}" name="ANNEE_x000a_REMPLISSEZ_x000a_(Format: YYYY)" dataDxfId="31"/>
    <tableColumn id="2" xr3:uid="{5E1E89D6-B576-1349-86EF-FA3A1D1675CE}" name="SEMAINE_x000a_REMPLISSEZ_x000a_(Format: Isoweek 1 à 52 ou 53)" dataDxfId="30"/>
    <tableColumn id="4" xr3:uid="{528D9338-6A53-F549-A7A1-0E8DE1A8036C}" name="INCIDENCE_x000a_REMPLISSEZ" dataDxfId="29"/>
    <tableColumn id="3" xr3:uid="{AD182561-A3F9-9146-861D-782E998D8521}" name="Label (Year-Week)_x000a_(automated - do not fill manually)" dataDxfId="28">
      <calculatedColumnFormula>IF(ISBLANK(Tableau1[[#This Row],[SEMAINE
REMPLISSEZ
(Format: Isoweek 1 à 52 ou 53)]]), " ", IF(B2&lt;10,_xlfn.CONCAT(A2,"-W0",B2),_xlfn.CONCAT(A2,"-W",B2)))</calculatedColumnFormula>
    </tableColumn>
    <tableColumn id="13" xr3:uid="{048794AF-2FC4-4EC6-A26B-1C183C048130}" name="Start date of week_x000a_(automated - do not fill manually)" dataDxfId="27">
      <calculatedColumnFormula>DATE(Tableau1[[#This Row],[ANNEE
REMPLISSEZ
(Format: YYYY)]],1,-2)-WEEKDAY(DATE(Tableau1[[#This Row],[ANNEE
REMPLISSEZ
(Format: YYYY)]],1,3))+Tableau1[[#This Row],[SEMAINE
REMPLISSEZ
(Format: Isoweek 1 à 52 ou 53)]]*7</calculatedColumnFormula>
    </tableColumn>
    <tableColumn id="14" xr3:uid="{7474A10F-13CD-4A4E-8AA3-1C9757375872}" name="Series_x000a_(automated - do not fill manually)" dataDxfId="26">
      <calculatedColumnFormula>IF(NOT(ISBLANK(Tableau1[[#This Row],[SEMAINE
REMPLISSEZ
(Format: Isoweek 1 à 52 ou 53)]])),ROW()-1,"")</calculatedColumnFormula>
    </tableColumn>
    <tableColumn id="6" xr3:uid="{12345E2A-6B83-4749-8313-871DDC9538A0}" name="Incidence data filled in?_x000a_(automated - do not fill manually)" dataDxfId="25">
      <calculatedColumnFormula>IF(NOT(ISBLANK(Tableau1[[#This Row],[INCIDENCE
REMPLISSEZ]])),1,0)</calculatedColumnFormula>
    </tableColumn>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85D9689-0FDD-42B6-A22E-085AB792485E}" name="threshold_output" displayName="threshold_output" ref="V1:X54" totalsRowShown="0" headerRowDxfId="24" dataDxfId="22" headerRowBorderDxfId="23" tableBorderDxfId="21">
  <autoFilter ref="V1:X54" xr:uid="{085D9689-0FDD-42B6-A22E-085AB792485E}"/>
  <tableColumns count="3">
    <tableColumn id="1" xr3:uid="{3264A4A4-DCF2-4420-84B2-AD88A8579BFA}" name="Year" dataDxfId="20">
      <calculatedColumnFormula>YEAR</calculatedColumnFormula>
    </tableColumn>
    <tableColumn id="2" xr3:uid="{9FC6F1D9-0F94-4FB0-A0B4-4E598B34148E}" name="Week" dataDxfId="19"/>
    <tableColumn id="3" xr3:uid="{65B35F5D-76F2-4FED-BC82-F27F152315C5}" name="Threshold" dataDxfId="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0F39A2-8458-45D8-8CE9-5C320F618545}" name="Table253" displayName="Table253" ref="A1:E322" totalsRowShown="0" headerRowDxfId="17" tableBorderDxfId="16">
  <autoFilter ref="A1:E322" xr:uid="{DA9C23A7-5952-414F-94C5-723CC502C409}">
    <filterColumn colId="0" hiddenButton="1"/>
    <filterColumn colId="1" hiddenButton="1"/>
    <filterColumn colId="2" hiddenButton="1"/>
    <filterColumn colId="3" hiddenButton="1"/>
    <filterColumn colId="4" hiddenButton="1"/>
  </autoFilter>
  <tableColumns count="5">
    <tableColumn id="9" xr3:uid="{3727EFE0-DB36-471A-8121-8E2207056AC3}" name="Year" dataDxfId="15">
      <calculatedColumnFormula>IFERROR(Tableau1[[#This Row],[ANNEE
REMPLISSEZ
(Format: YYYY)]], "")</calculatedColumnFormula>
    </tableColumn>
    <tableColumn id="2" xr3:uid="{12DA6B6A-995A-445E-9134-6FD3B8B5E0DA}" name="Week" dataDxfId="14">
      <calculatedColumnFormula>IFERROR(Tableau1[[#This Row],[SEMAINE
REMPLISSEZ
(Format: Isoweek 1 à 52 ou 53)]],"")</calculatedColumnFormula>
    </tableColumn>
    <tableColumn id="3" xr3:uid="{47C6BA8A-9CE2-41AF-8E9E-A7B492730D63}" name="Incidence" dataDxfId="13">
      <calculatedColumnFormula>IFERROR(Tableau1[[#This Row],[INCIDENCE
REMPLISSEZ]],"")</calculatedColumnFormula>
    </tableColumn>
    <tableColumn id="4" xr3:uid="{AABE7D1F-3423-48C3-80B7-A4D541C379FA}" name="Threshold" dataDxfId="12">
      <calculatedColumnFormula array="1">_xlfn.LET(_xlpm.a,INDEX(threshold_output[],MATCH(Table253[[#This Row],[Week]]&amp;Table253[[#This Row],[Year]],threshold_output[Week]&amp;threshold_output[Year],0),3),IF(ISBLANK(_xlpm.a),"",_xlpm.a))</calculatedColumnFormula>
    </tableColumn>
    <tableColumn id="6" xr3:uid="{C5793FD7-B548-4A3E-8E47-11E11F911CC0}" name="Label2" dataDxfId="11">
      <calculatedColumnFormula>IFERROR(Tableau1[[#This Row],[Label (Year-Week)
(automated - do not fill manually)]],"")</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A9C23A7-5952-414F-94C5-723CC502C409}" name="Table25" displayName="Table25" ref="A1:F53" totalsRowShown="0" headerRowDxfId="10" tableBorderDxfId="9">
  <autoFilter ref="A1:F53" xr:uid="{DA9C23A7-5952-414F-94C5-723CC502C409}">
    <filterColumn colId="0" hiddenButton="1"/>
    <filterColumn colId="1" hiddenButton="1"/>
    <filterColumn colId="2" hiddenButton="1"/>
    <filterColumn colId="3" hiddenButton="1"/>
    <filterColumn colId="4" hiddenButton="1"/>
    <filterColumn colId="5" hiddenButton="1"/>
  </autoFilter>
  <tableColumns count="6">
    <tableColumn id="1" xr3:uid="{9A58A1EA-4A4C-2C48-B3E7-8AB29413452E}" name="Series" dataDxfId="8"/>
    <tableColumn id="7" xr3:uid="{BCEBB923-2D54-410C-BFE3-55BC7AF37C43}" name="Year" dataDxfId="7">
      <calculatedColumnFormula array="1">INDIRECT(ADDRESS(MaxS-$A2,2,,,"Data"))</calculatedColumnFormula>
    </tableColumn>
    <tableColumn id="2" xr3:uid="{8E2ADFF5-77A9-C74A-BF46-5947347A6AC0}" name="Week" dataDxfId="6">
      <calculatedColumnFormula array="1">INDIRECT(ADDRESS(MaxS-$A2,3,,,"Data"))</calculatedColumnFormula>
    </tableColumn>
    <tableColumn id="3" xr3:uid="{B63F1E03-7585-BA4D-BD97-BE12A8C483B3}" name="Incidence" dataDxfId="5">
      <calculatedColumnFormula array="1">INDIRECT(ADDRESS(MaxS-$A2,7,,,"Data"))</calculatedColumnFormula>
    </tableColumn>
    <tableColumn id="4" xr3:uid="{BE26D9AE-495E-9947-B2F6-5325F55F223A}" name="Threshold" dataDxfId="4">
      <calculatedColumnFormula array="1">_xlfn.LET(_xlpm.a,INDEX(threshold_output[],MATCH(Table25[[#This Row],[Week]]&amp;Table25[[#This Row],[Year]],threshold_output[Week]&amp;threshold_output[Year],0),3),IF(ISBLANK(_xlpm.a),"",_xlpm.a))</calculatedColumnFormula>
    </tableColumn>
    <tableColumn id="6" xr3:uid="{3F872F21-C40F-478C-90EC-F176B73C807B}" name="Label2" dataDxfId="3">
      <calculatedColumnFormula array="1">INDIRECT(ADDRESS(MaxS-$A2,4,,,"Data"))</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tfccsecretariat@who.i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2D057-811F-4ABA-9D31-57A512E93871}">
  <sheetPr>
    <tabColor rgb="FFFFFFCC"/>
  </sheetPr>
  <dimension ref="A1:M36"/>
  <sheetViews>
    <sheetView showGridLines="0" showRowColHeaders="0" topLeftCell="A7" zoomScale="70" zoomScaleNormal="70" workbookViewId="0">
      <selection activeCell="E29" sqref="E29"/>
    </sheetView>
  </sheetViews>
  <sheetFormatPr defaultColWidth="11.42578125" defaultRowHeight="15"/>
  <cols>
    <col min="2" max="2" width="114.42578125" style="15" customWidth="1"/>
    <col min="3" max="3" width="65.85546875" customWidth="1"/>
  </cols>
  <sheetData>
    <row r="1" spans="2:4" ht="85.5" customHeight="1"/>
    <row r="2" spans="2:4" ht="18" customHeight="1"/>
    <row r="3" spans="2:4" ht="45.75" customHeight="1">
      <c r="B3" s="215" t="s">
        <v>45</v>
      </c>
      <c r="C3" s="216"/>
    </row>
    <row r="4" spans="2:4" ht="25.5" customHeight="1">
      <c r="B4" s="18"/>
      <c r="C4" s="18"/>
    </row>
    <row r="5" spans="2:4" ht="21">
      <c r="B5" s="217" t="s">
        <v>0</v>
      </c>
      <c r="C5" s="218"/>
    </row>
    <row r="6" spans="2:4" ht="21">
      <c r="B6" s="19" t="s">
        <v>44</v>
      </c>
      <c r="C6" s="166"/>
    </row>
    <row r="7" spans="2:4" s="16" customFormat="1" ht="72.75" customHeight="1">
      <c r="B7" s="219" t="s">
        <v>43</v>
      </c>
      <c r="C7" s="220"/>
    </row>
    <row r="8" spans="2:4" s="16" customFormat="1" ht="36.75" customHeight="1">
      <c r="B8" s="219" t="s">
        <v>49</v>
      </c>
      <c r="C8" s="219"/>
    </row>
    <row r="9" spans="2:4" s="16" customFormat="1" ht="79.5" customHeight="1">
      <c r="B9" s="167" t="s">
        <v>42</v>
      </c>
      <c r="C9" s="19"/>
    </row>
    <row r="10" spans="2:4" s="16" customFormat="1" ht="9.75" customHeight="1">
      <c r="B10" s="19"/>
      <c r="C10" s="20"/>
    </row>
    <row r="11" spans="2:4" s="16" customFormat="1" ht="18.75">
      <c r="B11" s="213" t="s">
        <v>46</v>
      </c>
      <c r="C11" s="213"/>
    </row>
    <row r="12" spans="2:4" s="17" customFormat="1" ht="9.75" customHeight="1">
      <c r="B12" s="21"/>
      <c r="C12" s="22"/>
    </row>
    <row r="13" spans="2:4" s="16" customFormat="1" ht="84" customHeight="1">
      <c r="B13" s="212" t="s">
        <v>66</v>
      </c>
      <c r="C13" s="212"/>
    </row>
    <row r="14" spans="2:4" s="16" customFormat="1" ht="28.5" customHeight="1">
      <c r="B14" s="195" t="s">
        <v>41</v>
      </c>
      <c r="C14" s="25"/>
    </row>
    <row r="15" spans="2:4" s="16" customFormat="1" ht="18.75">
      <c r="B15" s="209" t="s">
        <v>37</v>
      </c>
      <c r="C15" s="208"/>
      <c r="D15" s="172"/>
    </row>
    <row r="16" spans="2:4" s="16" customFormat="1" ht="9.75" customHeight="1">
      <c r="B16" s="87"/>
      <c r="C16" s="88"/>
    </row>
    <row r="17" spans="1:13" s="16" customFormat="1" ht="18.75">
      <c r="B17" s="213" t="s">
        <v>47</v>
      </c>
      <c r="C17" s="213"/>
    </row>
    <row r="18" spans="1:13" s="17" customFormat="1" ht="9.75" customHeight="1">
      <c r="A18" s="16"/>
      <c r="B18" s="21"/>
      <c r="C18" s="22"/>
      <c r="D18" s="16"/>
      <c r="E18" s="16"/>
      <c r="F18" s="16"/>
      <c r="G18" s="16"/>
      <c r="H18" s="16"/>
      <c r="I18" s="16"/>
      <c r="J18" s="16"/>
      <c r="K18" s="16"/>
      <c r="L18" s="16"/>
      <c r="M18" s="16"/>
    </row>
    <row r="19" spans="1:13" s="16" customFormat="1" ht="388.5" customHeight="1">
      <c r="A19" s="17"/>
      <c r="B19" s="212" t="s">
        <v>48</v>
      </c>
      <c r="C19" s="212"/>
      <c r="D19" s="17"/>
      <c r="E19" s="17"/>
      <c r="F19" s="17"/>
      <c r="G19" s="17"/>
      <c r="H19" s="17"/>
      <c r="I19" s="17"/>
      <c r="J19" s="17"/>
      <c r="K19" s="17"/>
      <c r="L19" s="17"/>
      <c r="M19" s="17"/>
    </row>
    <row r="20" spans="1:13" s="16" customFormat="1" ht="24.75" customHeight="1">
      <c r="A20" s="17"/>
      <c r="B20" s="212" t="s">
        <v>40</v>
      </c>
      <c r="C20" s="212"/>
      <c r="D20" s="17"/>
      <c r="E20" s="17"/>
      <c r="F20" s="17"/>
      <c r="G20" s="17"/>
      <c r="H20" s="17"/>
      <c r="I20" s="17"/>
      <c r="J20" s="17"/>
      <c r="K20" s="17"/>
      <c r="L20" s="17"/>
      <c r="M20" s="17"/>
    </row>
    <row r="21" spans="1:13" s="16" customFormat="1" ht="63.75" customHeight="1">
      <c r="A21" s="17"/>
      <c r="B21" s="208" t="s">
        <v>39</v>
      </c>
      <c r="C21" s="208"/>
      <c r="D21" s="17"/>
      <c r="E21" s="17"/>
      <c r="F21" s="17"/>
      <c r="G21" s="17"/>
      <c r="H21" s="17"/>
      <c r="I21" s="17"/>
      <c r="J21" s="17"/>
      <c r="K21" s="17"/>
      <c r="L21" s="17"/>
      <c r="M21" s="17"/>
    </row>
    <row r="22" spans="1:13" s="16" customFormat="1" ht="48" customHeight="1">
      <c r="B22" s="212" t="s">
        <v>38</v>
      </c>
      <c r="C22" s="212"/>
    </row>
    <row r="23" spans="1:13" s="16" customFormat="1" ht="18.75" customHeight="1">
      <c r="B23" s="209" t="s">
        <v>37</v>
      </c>
      <c r="C23" s="208"/>
    </row>
    <row r="24" spans="1:13" s="16" customFormat="1" ht="12.95" customHeight="1">
      <c r="B24" s="19"/>
      <c r="C24" s="20"/>
    </row>
    <row r="25" spans="1:13" s="17" customFormat="1" ht="18.75" customHeight="1">
      <c r="A25" s="16"/>
      <c r="B25" s="213" t="s">
        <v>36</v>
      </c>
      <c r="C25" s="213"/>
      <c r="E25" s="16"/>
      <c r="F25" s="16"/>
      <c r="G25" s="16"/>
      <c r="H25" s="16"/>
      <c r="I25" s="16"/>
      <c r="J25" s="16"/>
      <c r="K25" s="16"/>
      <c r="L25" s="16"/>
      <c r="M25" s="16"/>
    </row>
    <row r="26" spans="1:13" s="16" customFormat="1" ht="9.75" customHeight="1">
      <c r="A26" s="17"/>
      <c r="B26" s="23"/>
      <c r="C26" s="23"/>
      <c r="E26" s="17"/>
      <c r="F26" s="17"/>
      <c r="G26" s="17"/>
      <c r="H26" s="17"/>
      <c r="I26" s="17"/>
      <c r="J26" s="17"/>
      <c r="K26" s="17"/>
      <c r="L26" s="17"/>
      <c r="M26" s="17"/>
    </row>
    <row r="27" spans="1:13" s="16" customFormat="1" ht="77.25" customHeight="1">
      <c r="B27" s="214" t="s">
        <v>67</v>
      </c>
      <c r="C27" s="214"/>
    </row>
    <row r="28" spans="1:13" ht="15.75" customHeight="1">
      <c r="A28" s="16"/>
      <c r="B28" s="19"/>
      <c r="C28" s="20"/>
      <c r="E28" s="16"/>
      <c r="F28" s="16"/>
      <c r="G28" s="16"/>
      <c r="H28" s="16"/>
      <c r="I28" s="16"/>
      <c r="J28" s="16"/>
      <c r="K28" s="16"/>
      <c r="L28" s="16"/>
      <c r="M28" s="16"/>
    </row>
    <row r="29" spans="1:13" s="16" customFormat="1" ht="18.75" customHeight="1">
      <c r="A29"/>
      <c r="B29" s="210" t="s">
        <v>35</v>
      </c>
      <c r="C29" s="211"/>
      <c r="E29"/>
      <c r="F29"/>
      <c r="G29"/>
      <c r="H29"/>
      <c r="I29"/>
      <c r="J29"/>
      <c r="K29"/>
      <c r="L29"/>
      <c r="M29"/>
    </row>
    <row r="30" spans="1:13" s="16" customFormat="1" ht="15" customHeight="1">
      <c r="B30" s="19"/>
      <c r="C30" s="20"/>
    </row>
    <row r="31" spans="1:13" s="16" customFormat="1" ht="80.099999999999994" customHeight="1">
      <c r="B31" s="212" t="s">
        <v>34</v>
      </c>
      <c r="C31" s="212"/>
    </row>
    <row r="32" spans="1:13" ht="18.75">
      <c r="A32" s="16"/>
      <c r="B32" s="19"/>
      <c r="C32" s="20"/>
      <c r="E32" s="16"/>
      <c r="F32" s="16"/>
      <c r="G32" s="16"/>
      <c r="H32" s="16"/>
      <c r="I32" s="16"/>
      <c r="J32" s="16"/>
      <c r="K32" s="16"/>
      <c r="L32" s="16"/>
      <c r="M32" s="16"/>
    </row>
    <row r="33" spans="1:13" ht="18.75" customHeight="1">
      <c r="B33" s="210" t="s">
        <v>1</v>
      </c>
      <c r="C33" s="211"/>
    </row>
    <row r="34" spans="1:13" s="16" customFormat="1" ht="15.75" customHeight="1">
      <c r="A34"/>
      <c r="B34" s="24"/>
      <c r="C34" s="20"/>
      <c r="E34"/>
      <c r="F34"/>
      <c r="G34"/>
      <c r="H34"/>
      <c r="I34"/>
      <c r="J34"/>
      <c r="K34"/>
      <c r="L34"/>
      <c r="M34"/>
    </row>
    <row r="35" spans="1:13" ht="37.5">
      <c r="A35" s="16"/>
      <c r="B35" s="25" t="s">
        <v>33</v>
      </c>
      <c r="C35" s="171" t="s">
        <v>2</v>
      </c>
      <c r="E35" s="16"/>
      <c r="F35" s="16"/>
      <c r="G35" s="16"/>
      <c r="H35" s="16"/>
      <c r="I35" s="16"/>
      <c r="J35" s="16"/>
      <c r="K35" s="16"/>
      <c r="L35" s="16"/>
      <c r="M35" s="16"/>
    </row>
    <row r="36" spans="1:13" ht="18.75">
      <c r="B36" s="25"/>
      <c r="C36" s="20"/>
    </row>
  </sheetData>
  <mergeCells count="18">
    <mergeCell ref="B3:C3"/>
    <mergeCell ref="B5:C5"/>
    <mergeCell ref="B17:C17"/>
    <mergeCell ref="B19:C19"/>
    <mergeCell ref="B11:C11"/>
    <mergeCell ref="B13:C13"/>
    <mergeCell ref="B8:C8"/>
    <mergeCell ref="B7:C7"/>
    <mergeCell ref="B21:C21"/>
    <mergeCell ref="B15:C15"/>
    <mergeCell ref="B29:C29"/>
    <mergeCell ref="B31:C31"/>
    <mergeCell ref="B33:C33"/>
    <mergeCell ref="B22:C22"/>
    <mergeCell ref="B23:C23"/>
    <mergeCell ref="B25:C25"/>
    <mergeCell ref="B27:C27"/>
    <mergeCell ref="B20:C20"/>
  </mergeCells>
  <hyperlinks>
    <hyperlink ref="C35" r:id="rId1" xr:uid="{1A25A937-CB3B-435B-8EF0-26CE8B2CC60D}"/>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1A48-D2E2-4F43-962C-E272CCBC7E71}">
  <sheetPr codeName="Feuil5">
    <tabColor rgb="FFFBD99A"/>
  </sheetPr>
  <dimension ref="B3:D11"/>
  <sheetViews>
    <sheetView showGridLines="0" showRowColHeaders="0" topLeftCell="B1" zoomScale="70" zoomScaleNormal="70" workbookViewId="0">
      <selection activeCell="D11" sqref="D11"/>
    </sheetView>
  </sheetViews>
  <sheetFormatPr defaultColWidth="29.5703125" defaultRowHeight="16.5"/>
  <cols>
    <col min="1" max="1" width="4.140625" style="2" customWidth="1"/>
    <col min="2" max="2" width="29" style="2" customWidth="1"/>
    <col min="3" max="3" width="12.42578125" style="2" customWidth="1"/>
    <col min="4" max="4" width="104" style="2" customWidth="1"/>
    <col min="5" max="16384" width="29.5703125" style="2"/>
  </cols>
  <sheetData>
    <row r="3" spans="2:4" ht="17.25" thickBot="1">
      <c r="B3" s="192" t="s">
        <v>54</v>
      </c>
      <c r="C3" s="192" t="s">
        <v>53</v>
      </c>
      <c r="D3" s="193" t="s">
        <v>3</v>
      </c>
    </row>
    <row r="4" spans="2:4" ht="46.5" customHeight="1" thickBot="1">
      <c r="B4" s="188" t="s">
        <v>64</v>
      </c>
      <c r="C4" s="189">
        <v>2023</v>
      </c>
      <c r="D4" s="221" t="s">
        <v>65</v>
      </c>
    </row>
    <row r="5" spans="2:4" ht="46.5" customHeight="1" thickBot="1">
      <c r="B5" s="190" t="s">
        <v>5</v>
      </c>
      <c r="C5" s="191">
        <v>0.8</v>
      </c>
      <c r="D5" s="222"/>
    </row>
    <row r="6" spans="2:4" ht="11.25" hidden="1" customHeight="1">
      <c r="B6" s="31" t="s">
        <v>6</v>
      </c>
      <c r="C6" s="32" cm="1">
        <f t="array" ref="C6">MAX(IF(Tableau1[Incidence data filled in?
(automated - do not fill manually)]&gt;0, Tableau1[Series
(automated - do not fill manually)]))</f>
        <v>272</v>
      </c>
      <c r="D6" s="186" t="s">
        <v>7</v>
      </c>
    </row>
    <row r="9" spans="2:4">
      <c r="D9" s="187"/>
    </row>
    <row r="10" spans="2:4">
      <c r="D10" s="187"/>
    </row>
    <row r="11" spans="2:4">
      <c r="D11" s="187"/>
    </row>
  </sheetData>
  <protectedRanges>
    <protectedRange sqref="C4:C5" name="Parameters"/>
  </protectedRanges>
  <mergeCells count="1">
    <mergeCell ref="D4:D5"/>
  </mergeCells>
  <dataValidations count="3">
    <dataValidation allowBlank="1" showInputMessage="1" showErrorMessage="1" prompt="You can change the percentile value here._x000a_" sqref="C5" xr:uid="{5A4D3763-F289-4EB0-A6D6-5D3D07F98D29}"/>
    <dataValidation allowBlank="1" showInputMessage="1" showErrorMessage="1" prompt="Automated: do not fill manually" sqref="C6" xr:uid="{E94E68A0-001F-447A-80F5-8579B6ACA2AF}"/>
    <dataValidation type="whole" allowBlank="1" showInputMessage="1" showErrorMessage="1" error="Check the year" prompt="Fill in the current calendar year of reporting using a 4 digit number." sqref="C4" xr:uid="{34D63893-1C94-47AC-8F2C-73AB2B6554F4}">
      <formula1>1990</formula1>
      <formula2>2050</formula2>
    </dataValidation>
  </dataValidation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30A6C-B3BF-BF45-AAB6-590DCA8947D8}">
  <sheetPr codeName="Feuil2">
    <tabColor rgb="FFFBD99A"/>
  </sheetPr>
  <dimension ref="A1:U1195"/>
  <sheetViews>
    <sheetView showGridLines="0" tabSelected="1" zoomScale="70" zoomScaleNormal="70" workbookViewId="0">
      <pane ySplit="1" topLeftCell="A2" activePane="bottomLeft" state="frozen"/>
      <selection pane="bottomLeft" activeCell="I2" sqref="I2:U27"/>
    </sheetView>
  </sheetViews>
  <sheetFormatPr defaultColWidth="11.42578125" defaultRowHeight="15"/>
  <cols>
    <col min="1" max="1" width="15.140625" style="184" customWidth="1"/>
    <col min="2" max="2" width="20.5703125" style="184" customWidth="1"/>
    <col min="3" max="3" width="31" style="184" customWidth="1"/>
    <col min="4" max="4" width="25.5703125" style="11" hidden="1" customWidth="1"/>
    <col min="5" max="5" width="26" style="7" hidden="1" customWidth="1"/>
    <col min="6" max="6" width="25.5703125" style="1" hidden="1" customWidth="1"/>
    <col min="7" max="7" width="24.42578125" hidden="1" customWidth="1"/>
    <col min="8" max="8" width="33.5703125" customWidth="1"/>
  </cols>
  <sheetData>
    <row r="1" spans="1:21" s="175" customFormat="1" ht="69" customHeight="1" thickBot="1">
      <c r="A1" s="176" t="s">
        <v>50</v>
      </c>
      <c r="B1" s="176" t="s">
        <v>51</v>
      </c>
      <c r="C1" s="185" t="s">
        <v>52</v>
      </c>
      <c r="D1" s="173" t="s">
        <v>8</v>
      </c>
      <c r="E1" s="173" t="s">
        <v>9</v>
      </c>
      <c r="F1" s="174" t="s">
        <v>10</v>
      </c>
      <c r="G1" s="173" t="s">
        <v>11</v>
      </c>
    </row>
    <row r="2" spans="1:21" ht="18.75" customHeight="1">
      <c r="A2" s="177">
        <v>2017</v>
      </c>
      <c r="B2" s="177">
        <v>51</v>
      </c>
      <c r="C2" s="196">
        <v>6</v>
      </c>
      <c r="D2" s="26" t="str">
        <f>IF(ISBLANK(Tableau1[[#This Row],[SEMAINE
REMPLISSEZ
(Format: Isoweek 1 à 52 ou 53)]]), " ", IF(B2&lt;10,_xlfn.CONCAT(A2,"-W0",B2),_xlfn.CONCAT(A2,"-W",B2)))</f>
        <v>2017-W51</v>
      </c>
      <c r="E2" s="27">
        <f>DATE(Tableau1[[#This Row],[ANNEE
REMPLISSEZ
(Format: YYYY)]],1,-2)-WEEKDAY(DATE(Tableau1[[#This Row],[ANNEE
REMPLISSEZ
(Format: YYYY)]],1,3))+Tableau1[[#This Row],[SEMAINE
REMPLISSEZ
(Format: Isoweek 1 à 52 ou 53)]]*7</f>
        <v>43087</v>
      </c>
      <c r="F2" s="85">
        <f>IF(NOT(ISBLANK(Tableau1[[#This Row],[SEMAINE
REMPLISSEZ
(Format: Isoweek 1 à 52 ou 53)]])),ROW()-1,"")</f>
        <v>1</v>
      </c>
      <c r="G2" s="29">
        <f>IF(NOT(ISBLANK(Tableau1[[#This Row],[INCIDENCE
REMPLISSEZ]])),1,0)</f>
        <v>1</v>
      </c>
      <c r="I2" s="223" t="s">
        <v>69</v>
      </c>
      <c r="J2" s="224"/>
      <c r="K2" s="224"/>
      <c r="L2" s="224"/>
      <c r="M2" s="224"/>
      <c r="N2" s="224"/>
      <c r="O2" s="224"/>
      <c r="P2" s="224"/>
      <c r="Q2" s="224"/>
      <c r="R2" s="224"/>
      <c r="S2" s="224"/>
      <c r="T2" s="224"/>
      <c r="U2" s="225"/>
    </row>
    <row r="3" spans="1:21">
      <c r="A3" s="177">
        <v>2017</v>
      </c>
      <c r="B3" s="177">
        <v>52</v>
      </c>
      <c r="C3" s="196">
        <v>6</v>
      </c>
      <c r="D3" s="26" t="str">
        <f>IF(ISBLANK(Tableau1[[#This Row],[SEMAINE
REMPLISSEZ
(Format: Isoweek 1 à 52 ou 53)]]), " ", IF(B3&lt;10,_xlfn.CONCAT(A3,"-W0",B3),_xlfn.CONCAT(A3,"-W",B3)))</f>
        <v>2017-W52</v>
      </c>
      <c r="E3" s="27">
        <f>DATE(Tableau1[[#This Row],[ANNEE
REMPLISSEZ
(Format: YYYY)]],1,-2)-WEEKDAY(DATE(Tableau1[[#This Row],[ANNEE
REMPLISSEZ
(Format: YYYY)]],1,3))+Tableau1[[#This Row],[SEMAINE
REMPLISSEZ
(Format: Isoweek 1 à 52 ou 53)]]*7</f>
        <v>43094</v>
      </c>
      <c r="F3" s="85">
        <f>IF(NOT(ISBLANK(Tableau1[[#This Row],[SEMAINE
REMPLISSEZ
(Format: Isoweek 1 à 52 ou 53)]])),ROW()-1,"")</f>
        <v>2</v>
      </c>
      <c r="G3" s="29">
        <f>IF(NOT(ISBLANK(Tableau1[[#This Row],[INCIDENCE
REMPLISSEZ]])),1,0)</f>
        <v>1</v>
      </c>
      <c r="I3" s="226"/>
      <c r="J3" s="227"/>
      <c r="K3" s="227"/>
      <c r="L3" s="227"/>
      <c r="M3" s="227"/>
      <c r="N3" s="227"/>
      <c r="O3" s="227"/>
      <c r="P3" s="227"/>
      <c r="Q3" s="227"/>
      <c r="R3" s="227"/>
      <c r="S3" s="227"/>
      <c r="T3" s="227"/>
      <c r="U3" s="228"/>
    </row>
    <row r="4" spans="1:21" ht="18.75" customHeight="1">
      <c r="A4" s="177">
        <v>2018</v>
      </c>
      <c r="B4" s="177">
        <v>1</v>
      </c>
      <c r="C4" s="196">
        <v>7</v>
      </c>
      <c r="D4" s="28" t="str">
        <f>IF(ISBLANK(Tableau1[[#This Row],[SEMAINE
REMPLISSEZ
(Format: Isoweek 1 à 52 ou 53)]]), " ", IF(B4&lt;10,_xlfn.CONCAT(A4,"-W0",B4),_xlfn.CONCAT(A4,"-W",B4)))</f>
        <v>2018-W01</v>
      </c>
      <c r="E4" s="30">
        <f>DATE(Tableau1[[#This Row],[ANNEE
REMPLISSEZ
(Format: YYYY)]],1,-2)-WEEKDAY(DATE(Tableau1[[#This Row],[ANNEE
REMPLISSEZ
(Format: YYYY)]],1,3))+Tableau1[[#This Row],[SEMAINE
REMPLISSEZ
(Format: Isoweek 1 à 52 ou 53)]]*7</f>
        <v>43101</v>
      </c>
      <c r="F4" s="85">
        <f>IF(NOT(ISBLANK(Tableau1[[#This Row],[SEMAINE
REMPLISSEZ
(Format: Isoweek 1 à 52 ou 53)]])),ROW()-1,"")</f>
        <v>3</v>
      </c>
      <c r="G4" s="29">
        <f>IF(NOT(ISBLANK(Tableau1[[#This Row],[INCIDENCE
REMPLISSEZ]])),1,0)</f>
        <v>1</v>
      </c>
      <c r="I4" s="226"/>
      <c r="J4" s="227"/>
      <c r="K4" s="227"/>
      <c r="L4" s="227"/>
      <c r="M4" s="227"/>
      <c r="N4" s="227"/>
      <c r="O4" s="227"/>
      <c r="P4" s="227"/>
      <c r="Q4" s="227"/>
      <c r="R4" s="227"/>
      <c r="S4" s="227"/>
      <c r="T4" s="227"/>
      <c r="U4" s="228"/>
    </row>
    <row r="5" spans="1:21">
      <c r="A5" s="177">
        <v>2018</v>
      </c>
      <c r="B5" s="177">
        <v>2</v>
      </c>
      <c r="C5" s="196">
        <v>9</v>
      </c>
      <c r="D5" s="28" t="str">
        <f>IF(ISBLANK(Tableau1[[#This Row],[SEMAINE
REMPLISSEZ
(Format: Isoweek 1 à 52 ou 53)]]), " ", IF(B5&lt;10,_xlfn.CONCAT(A5,"-W0",B5),_xlfn.CONCAT(A5,"-W",B5)))</f>
        <v>2018-W02</v>
      </c>
      <c r="E5" s="30">
        <f>DATE(Tableau1[[#This Row],[ANNEE
REMPLISSEZ
(Format: YYYY)]],1,-2)-WEEKDAY(DATE(Tableau1[[#This Row],[ANNEE
REMPLISSEZ
(Format: YYYY)]],1,3))+Tableau1[[#This Row],[SEMAINE
REMPLISSEZ
(Format: Isoweek 1 à 52 ou 53)]]*7</f>
        <v>43108</v>
      </c>
      <c r="F5" s="85">
        <f>IF(NOT(ISBLANK(Tableau1[[#This Row],[SEMAINE
REMPLISSEZ
(Format: Isoweek 1 à 52 ou 53)]])),ROW()-1,"")</f>
        <v>4</v>
      </c>
      <c r="G5" s="29">
        <f>IF(NOT(ISBLANK(Tableau1[[#This Row],[INCIDENCE
REMPLISSEZ]])),1,0)</f>
        <v>1</v>
      </c>
      <c r="I5" s="226"/>
      <c r="J5" s="227"/>
      <c r="K5" s="227"/>
      <c r="L5" s="227"/>
      <c r="M5" s="227"/>
      <c r="N5" s="227"/>
      <c r="O5" s="227"/>
      <c r="P5" s="227"/>
      <c r="Q5" s="227"/>
      <c r="R5" s="227"/>
      <c r="S5" s="227"/>
      <c r="T5" s="227"/>
      <c r="U5" s="228"/>
    </row>
    <row r="6" spans="1:21">
      <c r="A6" s="177">
        <v>2018</v>
      </c>
      <c r="B6" s="177">
        <v>3</v>
      </c>
      <c r="C6" s="196">
        <v>11</v>
      </c>
      <c r="D6" s="28" t="str">
        <f>IF(ISBLANK(Tableau1[[#This Row],[SEMAINE
REMPLISSEZ
(Format: Isoweek 1 à 52 ou 53)]]), " ", IF(B6&lt;10,_xlfn.CONCAT(A6,"-W0",B6),_xlfn.CONCAT(A6,"-W",B6)))</f>
        <v>2018-W03</v>
      </c>
      <c r="E6" s="30">
        <f>DATE(Tableau1[[#This Row],[ANNEE
REMPLISSEZ
(Format: YYYY)]],1,-2)-WEEKDAY(DATE(Tableau1[[#This Row],[ANNEE
REMPLISSEZ
(Format: YYYY)]],1,3))+Tableau1[[#This Row],[SEMAINE
REMPLISSEZ
(Format: Isoweek 1 à 52 ou 53)]]*7</f>
        <v>43115</v>
      </c>
      <c r="F6" s="85">
        <f>IF(NOT(ISBLANK(Tableau1[[#This Row],[SEMAINE
REMPLISSEZ
(Format: Isoweek 1 à 52 ou 53)]])),ROW()-1,"")</f>
        <v>5</v>
      </c>
      <c r="G6" s="29">
        <f>IF(NOT(ISBLANK(Tableau1[[#This Row],[INCIDENCE
REMPLISSEZ]])),1,0)</f>
        <v>1</v>
      </c>
      <c r="I6" s="226"/>
      <c r="J6" s="227"/>
      <c r="K6" s="227"/>
      <c r="L6" s="227"/>
      <c r="M6" s="227"/>
      <c r="N6" s="227"/>
      <c r="O6" s="227"/>
      <c r="P6" s="227"/>
      <c r="Q6" s="227"/>
      <c r="R6" s="227"/>
      <c r="S6" s="227"/>
      <c r="T6" s="227"/>
      <c r="U6" s="228"/>
    </row>
    <row r="7" spans="1:21">
      <c r="A7" s="177">
        <v>2018</v>
      </c>
      <c r="B7" s="177">
        <v>4</v>
      </c>
      <c r="C7" s="196">
        <v>18</v>
      </c>
      <c r="D7" s="28" t="str">
        <f>IF(ISBLANK(Tableau1[[#This Row],[SEMAINE
REMPLISSEZ
(Format: Isoweek 1 à 52 ou 53)]]), " ", IF(B7&lt;10,_xlfn.CONCAT(A7,"-W0",B7),_xlfn.CONCAT(A7,"-W",B7)))</f>
        <v>2018-W04</v>
      </c>
      <c r="E7" s="30">
        <f>DATE(Tableau1[[#This Row],[ANNEE
REMPLISSEZ
(Format: YYYY)]],1,-2)-WEEKDAY(DATE(Tableau1[[#This Row],[ANNEE
REMPLISSEZ
(Format: YYYY)]],1,3))+Tableau1[[#This Row],[SEMAINE
REMPLISSEZ
(Format: Isoweek 1 à 52 ou 53)]]*7</f>
        <v>43122</v>
      </c>
      <c r="F7" s="85">
        <f>IF(NOT(ISBLANK(Tableau1[[#This Row],[SEMAINE
REMPLISSEZ
(Format: Isoweek 1 à 52 ou 53)]])),ROW()-1,"")</f>
        <v>6</v>
      </c>
      <c r="G7" s="29">
        <f>IF(NOT(ISBLANK(Tableau1[[#This Row],[INCIDENCE
REMPLISSEZ]])),1,0)</f>
        <v>1</v>
      </c>
      <c r="I7" s="226"/>
      <c r="J7" s="227"/>
      <c r="K7" s="227"/>
      <c r="L7" s="227"/>
      <c r="M7" s="227"/>
      <c r="N7" s="227"/>
      <c r="O7" s="227"/>
      <c r="P7" s="227"/>
      <c r="Q7" s="227"/>
      <c r="R7" s="227"/>
      <c r="S7" s="227"/>
      <c r="T7" s="227"/>
      <c r="U7" s="228"/>
    </row>
    <row r="8" spans="1:21">
      <c r="A8" s="177">
        <v>2018</v>
      </c>
      <c r="B8" s="177">
        <v>5</v>
      </c>
      <c r="C8" s="196">
        <v>18</v>
      </c>
      <c r="D8" s="28" t="str">
        <f>IF(ISBLANK(Tableau1[[#This Row],[SEMAINE
REMPLISSEZ
(Format: Isoweek 1 à 52 ou 53)]]), " ", IF(B8&lt;10,_xlfn.CONCAT(A8,"-W0",B8),_xlfn.CONCAT(A8,"-W",B8)))</f>
        <v>2018-W05</v>
      </c>
      <c r="E8" s="30">
        <f>DATE(Tableau1[[#This Row],[ANNEE
REMPLISSEZ
(Format: YYYY)]],1,-2)-WEEKDAY(DATE(Tableau1[[#This Row],[ANNEE
REMPLISSEZ
(Format: YYYY)]],1,3))+Tableau1[[#This Row],[SEMAINE
REMPLISSEZ
(Format: Isoweek 1 à 52 ou 53)]]*7</f>
        <v>43129</v>
      </c>
      <c r="F8" s="85">
        <f>IF(NOT(ISBLANK(Tableau1[[#This Row],[SEMAINE
REMPLISSEZ
(Format: Isoweek 1 à 52 ou 53)]])),ROW()-1,"")</f>
        <v>7</v>
      </c>
      <c r="G8" s="29">
        <f>IF(NOT(ISBLANK(Tableau1[[#This Row],[INCIDENCE
REMPLISSEZ]])),1,0)</f>
        <v>1</v>
      </c>
      <c r="I8" s="226"/>
      <c r="J8" s="227"/>
      <c r="K8" s="227"/>
      <c r="L8" s="227"/>
      <c r="M8" s="227"/>
      <c r="N8" s="227"/>
      <c r="O8" s="227"/>
      <c r="P8" s="227"/>
      <c r="Q8" s="227"/>
      <c r="R8" s="227"/>
      <c r="S8" s="227"/>
      <c r="T8" s="227"/>
      <c r="U8" s="228"/>
    </row>
    <row r="9" spans="1:21">
      <c r="A9" s="177">
        <v>2018</v>
      </c>
      <c r="B9" s="177">
        <v>6</v>
      </c>
      <c r="C9" s="196">
        <v>16</v>
      </c>
      <c r="D9" s="28" t="str">
        <f>IF(ISBLANK(Tableau1[[#This Row],[SEMAINE
REMPLISSEZ
(Format: Isoweek 1 à 52 ou 53)]]), " ", IF(B9&lt;10,_xlfn.CONCAT(A9,"-W0",B9),_xlfn.CONCAT(A9,"-W",B9)))</f>
        <v>2018-W06</v>
      </c>
      <c r="E9" s="30">
        <f>DATE(Tableau1[[#This Row],[ANNEE
REMPLISSEZ
(Format: YYYY)]],1,-2)-WEEKDAY(DATE(Tableau1[[#This Row],[ANNEE
REMPLISSEZ
(Format: YYYY)]],1,3))+Tableau1[[#This Row],[SEMAINE
REMPLISSEZ
(Format: Isoweek 1 à 52 ou 53)]]*7</f>
        <v>43136</v>
      </c>
      <c r="F9" s="85">
        <f>IF(NOT(ISBLANK(Tableau1[[#This Row],[SEMAINE
REMPLISSEZ
(Format: Isoweek 1 à 52 ou 53)]])),ROW()-1,"")</f>
        <v>8</v>
      </c>
      <c r="G9" s="29">
        <f>IF(NOT(ISBLANK(Tableau1[[#This Row],[INCIDENCE
REMPLISSEZ]])),1,0)</f>
        <v>1</v>
      </c>
      <c r="I9" s="226"/>
      <c r="J9" s="227"/>
      <c r="K9" s="227"/>
      <c r="L9" s="227"/>
      <c r="M9" s="227"/>
      <c r="N9" s="227"/>
      <c r="O9" s="227"/>
      <c r="P9" s="227"/>
      <c r="Q9" s="227"/>
      <c r="R9" s="227"/>
      <c r="S9" s="227"/>
      <c r="T9" s="227"/>
      <c r="U9" s="228"/>
    </row>
    <row r="10" spans="1:21">
      <c r="A10" s="177">
        <v>2018</v>
      </c>
      <c r="B10" s="177">
        <v>7</v>
      </c>
      <c r="C10" s="196">
        <v>32</v>
      </c>
      <c r="D10" s="28" t="str">
        <f>IF(ISBLANK(Tableau1[[#This Row],[SEMAINE
REMPLISSEZ
(Format: Isoweek 1 à 52 ou 53)]]), " ", IF(B10&lt;10,_xlfn.CONCAT(A10,"-W0",B10),_xlfn.CONCAT(A10,"-W",B10)))</f>
        <v>2018-W07</v>
      </c>
      <c r="E10" s="30">
        <f>DATE(Tableau1[[#This Row],[ANNEE
REMPLISSEZ
(Format: YYYY)]],1,-2)-WEEKDAY(DATE(Tableau1[[#This Row],[ANNEE
REMPLISSEZ
(Format: YYYY)]],1,3))+Tableau1[[#This Row],[SEMAINE
REMPLISSEZ
(Format: Isoweek 1 à 52 ou 53)]]*7</f>
        <v>43143</v>
      </c>
      <c r="F10" s="85">
        <f>IF(NOT(ISBLANK(Tableau1[[#This Row],[SEMAINE
REMPLISSEZ
(Format: Isoweek 1 à 52 ou 53)]])),ROW()-1,"")</f>
        <v>9</v>
      </c>
      <c r="G10" s="29">
        <f>IF(NOT(ISBLANK(Tableau1[[#This Row],[INCIDENCE
REMPLISSEZ]])),1,0)</f>
        <v>1</v>
      </c>
      <c r="I10" s="226"/>
      <c r="J10" s="227"/>
      <c r="K10" s="227"/>
      <c r="L10" s="227"/>
      <c r="M10" s="227"/>
      <c r="N10" s="227"/>
      <c r="O10" s="227"/>
      <c r="P10" s="227"/>
      <c r="Q10" s="227"/>
      <c r="R10" s="227"/>
      <c r="S10" s="227"/>
      <c r="T10" s="227"/>
      <c r="U10" s="228"/>
    </row>
    <row r="11" spans="1:21">
      <c r="A11" s="177">
        <v>2018</v>
      </c>
      <c r="B11" s="177">
        <v>8</v>
      </c>
      <c r="C11" s="196">
        <v>36</v>
      </c>
      <c r="D11" s="28" t="str">
        <f>IF(ISBLANK(Tableau1[[#This Row],[SEMAINE
REMPLISSEZ
(Format: Isoweek 1 à 52 ou 53)]]), " ", IF(B11&lt;10,_xlfn.CONCAT(A11,"-W0",B11),_xlfn.CONCAT(A11,"-W",B11)))</f>
        <v>2018-W08</v>
      </c>
      <c r="E11" s="30">
        <f>DATE(Tableau1[[#This Row],[ANNEE
REMPLISSEZ
(Format: YYYY)]],1,-2)-WEEKDAY(DATE(Tableau1[[#This Row],[ANNEE
REMPLISSEZ
(Format: YYYY)]],1,3))+Tableau1[[#This Row],[SEMAINE
REMPLISSEZ
(Format: Isoweek 1 à 52 ou 53)]]*7</f>
        <v>43150</v>
      </c>
      <c r="F11" s="85">
        <f>IF(NOT(ISBLANK(Tableau1[[#This Row],[SEMAINE
REMPLISSEZ
(Format: Isoweek 1 à 52 ou 53)]])),ROW()-1,"")</f>
        <v>10</v>
      </c>
      <c r="G11" s="29">
        <f>IF(NOT(ISBLANK(Tableau1[[#This Row],[INCIDENCE
REMPLISSEZ]])),1,0)</f>
        <v>1</v>
      </c>
      <c r="I11" s="226"/>
      <c r="J11" s="227"/>
      <c r="K11" s="227"/>
      <c r="L11" s="227"/>
      <c r="M11" s="227"/>
      <c r="N11" s="227"/>
      <c r="O11" s="227"/>
      <c r="P11" s="227"/>
      <c r="Q11" s="227"/>
      <c r="R11" s="227"/>
      <c r="S11" s="227"/>
      <c r="T11" s="227"/>
      <c r="U11" s="228"/>
    </row>
    <row r="12" spans="1:21">
      <c r="A12" s="177">
        <v>2018</v>
      </c>
      <c r="B12" s="177">
        <v>9</v>
      </c>
      <c r="C12" s="196">
        <v>31</v>
      </c>
      <c r="D12" s="28" t="str">
        <f>IF(ISBLANK(Tableau1[[#This Row],[SEMAINE
REMPLISSEZ
(Format: Isoweek 1 à 52 ou 53)]]), " ", IF(B12&lt;10,_xlfn.CONCAT(A12,"-W0",B12),_xlfn.CONCAT(A12,"-W",B12)))</f>
        <v>2018-W09</v>
      </c>
      <c r="E12" s="30">
        <f>DATE(Tableau1[[#This Row],[ANNEE
REMPLISSEZ
(Format: YYYY)]],1,-2)-WEEKDAY(DATE(Tableau1[[#This Row],[ANNEE
REMPLISSEZ
(Format: YYYY)]],1,3))+Tableau1[[#This Row],[SEMAINE
REMPLISSEZ
(Format: Isoweek 1 à 52 ou 53)]]*7</f>
        <v>43157</v>
      </c>
      <c r="F12" s="85">
        <f>IF(NOT(ISBLANK(Tableau1[[#This Row],[SEMAINE
REMPLISSEZ
(Format: Isoweek 1 à 52 ou 53)]])),ROW()-1,"")</f>
        <v>11</v>
      </c>
      <c r="G12" s="29">
        <f>IF(NOT(ISBLANK(Tableau1[[#This Row],[INCIDENCE
REMPLISSEZ]])),1,0)</f>
        <v>1</v>
      </c>
      <c r="I12" s="226"/>
      <c r="J12" s="227"/>
      <c r="K12" s="227"/>
      <c r="L12" s="227"/>
      <c r="M12" s="227"/>
      <c r="N12" s="227"/>
      <c r="O12" s="227"/>
      <c r="P12" s="227"/>
      <c r="Q12" s="227"/>
      <c r="R12" s="227"/>
      <c r="S12" s="227"/>
      <c r="T12" s="227"/>
      <c r="U12" s="228"/>
    </row>
    <row r="13" spans="1:21">
      <c r="A13" s="177">
        <v>2018</v>
      </c>
      <c r="B13" s="177">
        <v>10</v>
      </c>
      <c r="C13" s="196">
        <v>28</v>
      </c>
      <c r="D13" s="28" t="str">
        <f>IF(ISBLANK(Tableau1[[#This Row],[SEMAINE
REMPLISSEZ
(Format: Isoweek 1 à 52 ou 53)]]), " ", IF(B13&lt;10,_xlfn.CONCAT(A13,"-W0",B13),_xlfn.CONCAT(A13,"-W",B13)))</f>
        <v>2018-W10</v>
      </c>
      <c r="E13" s="30">
        <f>DATE(Tableau1[[#This Row],[ANNEE
REMPLISSEZ
(Format: YYYY)]],1,-2)-WEEKDAY(DATE(Tableau1[[#This Row],[ANNEE
REMPLISSEZ
(Format: YYYY)]],1,3))+Tableau1[[#This Row],[SEMAINE
REMPLISSEZ
(Format: Isoweek 1 à 52 ou 53)]]*7</f>
        <v>43164</v>
      </c>
      <c r="F13" s="85">
        <f>IF(NOT(ISBLANK(Tableau1[[#This Row],[SEMAINE
REMPLISSEZ
(Format: Isoweek 1 à 52 ou 53)]])),ROW()-1,"")</f>
        <v>12</v>
      </c>
      <c r="G13" s="29">
        <f>IF(NOT(ISBLANK(Tableau1[[#This Row],[INCIDENCE
REMPLISSEZ]])),1,0)</f>
        <v>1</v>
      </c>
      <c r="I13" s="226"/>
      <c r="J13" s="227"/>
      <c r="K13" s="227"/>
      <c r="L13" s="227"/>
      <c r="M13" s="227"/>
      <c r="N13" s="227"/>
      <c r="O13" s="227"/>
      <c r="P13" s="227"/>
      <c r="Q13" s="227"/>
      <c r="R13" s="227"/>
      <c r="S13" s="227"/>
      <c r="T13" s="227"/>
      <c r="U13" s="228"/>
    </row>
    <row r="14" spans="1:21">
      <c r="A14" s="177">
        <v>2018</v>
      </c>
      <c r="B14" s="177">
        <v>11</v>
      </c>
      <c r="C14" s="196">
        <v>18</v>
      </c>
      <c r="D14" s="28" t="str">
        <f>IF(ISBLANK(Tableau1[[#This Row],[SEMAINE
REMPLISSEZ
(Format: Isoweek 1 à 52 ou 53)]]), " ", IF(B14&lt;10,_xlfn.CONCAT(A14,"-W0",B14),_xlfn.CONCAT(A14,"-W",B14)))</f>
        <v>2018-W11</v>
      </c>
      <c r="E14" s="30">
        <f>DATE(Tableau1[[#This Row],[ANNEE
REMPLISSEZ
(Format: YYYY)]],1,-2)-WEEKDAY(DATE(Tableau1[[#This Row],[ANNEE
REMPLISSEZ
(Format: YYYY)]],1,3))+Tableau1[[#This Row],[SEMAINE
REMPLISSEZ
(Format: Isoweek 1 à 52 ou 53)]]*7</f>
        <v>43171</v>
      </c>
      <c r="F14" s="85">
        <f>IF(NOT(ISBLANK(Tableau1[[#This Row],[SEMAINE
REMPLISSEZ
(Format: Isoweek 1 à 52 ou 53)]])),ROW()-1,"")</f>
        <v>13</v>
      </c>
      <c r="G14" s="29">
        <f>IF(NOT(ISBLANK(Tableau1[[#This Row],[INCIDENCE
REMPLISSEZ]])),1,0)</f>
        <v>1</v>
      </c>
      <c r="I14" s="226"/>
      <c r="J14" s="227"/>
      <c r="K14" s="227"/>
      <c r="L14" s="227"/>
      <c r="M14" s="227"/>
      <c r="N14" s="227"/>
      <c r="O14" s="227"/>
      <c r="P14" s="227"/>
      <c r="Q14" s="227"/>
      <c r="R14" s="227"/>
      <c r="S14" s="227"/>
      <c r="T14" s="227"/>
      <c r="U14" s="228"/>
    </row>
    <row r="15" spans="1:21">
      <c r="A15" s="177">
        <v>2018</v>
      </c>
      <c r="B15" s="177">
        <v>12</v>
      </c>
      <c r="C15" s="196">
        <v>19</v>
      </c>
      <c r="D15" s="28" t="str">
        <f>IF(ISBLANK(Tableau1[[#This Row],[SEMAINE
REMPLISSEZ
(Format: Isoweek 1 à 52 ou 53)]]), " ", IF(B15&lt;10,_xlfn.CONCAT(A15,"-W0",B15),_xlfn.CONCAT(A15,"-W",B15)))</f>
        <v>2018-W12</v>
      </c>
      <c r="E15" s="30">
        <f>DATE(Tableau1[[#This Row],[ANNEE
REMPLISSEZ
(Format: YYYY)]],1,-2)-WEEKDAY(DATE(Tableau1[[#This Row],[ANNEE
REMPLISSEZ
(Format: YYYY)]],1,3))+Tableau1[[#This Row],[SEMAINE
REMPLISSEZ
(Format: Isoweek 1 à 52 ou 53)]]*7</f>
        <v>43178</v>
      </c>
      <c r="F15" s="85">
        <f>IF(NOT(ISBLANK(Tableau1[[#This Row],[SEMAINE
REMPLISSEZ
(Format: Isoweek 1 à 52 ou 53)]])),ROW()-1,"")</f>
        <v>14</v>
      </c>
      <c r="G15" s="29">
        <f>IF(NOT(ISBLANK(Tableau1[[#This Row],[INCIDENCE
REMPLISSEZ]])),1,0)</f>
        <v>1</v>
      </c>
      <c r="I15" s="226"/>
      <c r="J15" s="227"/>
      <c r="K15" s="227"/>
      <c r="L15" s="227"/>
      <c r="M15" s="227"/>
      <c r="N15" s="227"/>
      <c r="O15" s="227"/>
      <c r="P15" s="227"/>
      <c r="Q15" s="227"/>
      <c r="R15" s="227"/>
      <c r="S15" s="227"/>
      <c r="T15" s="227"/>
      <c r="U15" s="228"/>
    </row>
    <row r="16" spans="1:21">
      <c r="A16" s="177">
        <v>2018</v>
      </c>
      <c r="B16" s="177">
        <v>13</v>
      </c>
      <c r="C16" s="196">
        <v>13</v>
      </c>
      <c r="D16" s="28" t="str">
        <f>IF(ISBLANK(Tableau1[[#This Row],[SEMAINE
REMPLISSEZ
(Format: Isoweek 1 à 52 ou 53)]]), " ", IF(B16&lt;10,_xlfn.CONCAT(A16,"-W0",B16),_xlfn.CONCAT(A16,"-W",B16)))</f>
        <v>2018-W13</v>
      </c>
      <c r="E16" s="30">
        <f>DATE(Tableau1[[#This Row],[ANNEE
REMPLISSEZ
(Format: YYYY)]],1,-2)-WEEKDAY(DATE(Tableau1[[#This Row],[ANNEE
REMPLISSEZ
(Format: YYYY)]],1,3))+Tableau1[[#This Row],[SEMAINE
REMPLISSEZ
(Format: Isoweek 1 à 52 ou 53)]]*7</f>
        <v>43185</v>
      </c>
      <c r="F16" s="85">
        <f>IF(NOT(ISBLANK(Tableau1[[#This Row],[SEMAINE
REMPLISSEZ
(Format: Isoweek 1 à 52 ou 53)]])),ROW()-1,"")</f>
        <v>15</v>
      </c>
      <c r="G16" s="29">
        <f>IF(NOT(ISBLANK(Tableau1[[#This Row],[INCIDENCE
REMPLISSEZ]])),1,0)</f>
        <v>1</v>
      </c>
      <c r="I16" s="226"/>
      <c r="J16" s="227"/>
      <c r="K16" s="227"/>
      <c r="L16" s="227"/>
      <c r="M16" s="227"/>
      <c r="N16" s="227"/>
      <c r="O16" s="227"/>
      <c r="P16" s="227"/>
      <c r="Q16" s="227"/>
      <c r="R16" s="227"/>
      <c r="S16" s="227"/>
      <c r="T16" s="227"/>
      <c r="U16" s="228"/>
    </row>
    <row r="17" spans="1:21">
      <c r="A17" s="177">
        <v>2018</v>
      </c>
      <c r="B17" s="177">
        <v>14</v>
      </c>
      <c r="C17" s="196">
        <v>8</v>
      </c>
      <c r="D17" s="28" t="str">
        <f>IF(ISBLANK(Tableau1[[#This Row],[SEMAINE
REMPLISSEZ
(Format: Isoweek 1 à 52 ou 53)]]), " ", IF(B17&lt;10,_xlfn.CONCAT(A17,"-W0",B17),_xlfn.CONCAT(A17,"-W",B17)))</f>
        <v>2018-W14</v>
      </c>
      <c r="E17" s="30">
        <f>DATE(Tableau1[[#This Row],[ANNEE
REMPLISSEZ
(Format: YYYY)]],1,-2)-WEEKDAY(DATE(Tableau1[[#This Row],[ANNEE
REMPLISSEZ
(Format: YYYY)]],1,3))+Tableau1[[#This Row],[SEMAINE
REMPLISSEZ
(Format: Isoweek 1 à 52 ou 53)]]*7</f>
        <v>43192</v>
      </c>
      <c r="F17" s="85">
        <f>IF(NOT(ISBLANK(Tableau1[[#This Row],[SEMAINE
REMPLISSEZ
(Format: Isoweek 1 à 52 ou 53)]])),ROW()-1,"")</f>
        <v>16</v>
      </c>
      <c r="G17" s="29">
        <f>IF(NOT(ISBLANK(Tableau1[[#This Row],[INCIDENCE
REMPLISSEZ]])),1,0)</f>
        <v>1</v>
      </c>
      <c r="I17" s="226"/>
      <c r="J17" s="227"/>
      <c r="K17" s="227"/>
      <c r="L17" s="227"/>
      <c r="M17" s="227"/>
      <c r="N17" s="227"/>
      <c r="O17" s="227"/>
      <c r="P17" s="227"/>
      <c r="Q17" s="227"/>
      <c r="R17" s="227"/>
      <c r="S17" s="227"/>
      <c r="T17" s="227"/>
      <c r="U17" s="228"/>
    </row>
    <row r="18" spans="1:21">
      <c r="A18" s="177">
        <v>2018</v>
      </c>
      <c r="B18" s="177">
        <v>15</v>
      </c>
      <c r="C18" s="196">
        <v>9</v>
      </c>
      <c r="D18" s="28" t="str">
        <f>IF(ISBLANK(Tableau1[[#This Row],[SEMAINE
REMPLISSEZ
(Format: Isoweek 1 à 52 ou 53)]]), " ", IF(B18&lt;10,_xlfn.CONCAT(A18,"-W0",B18),_xlfn.CONCAT(A18,"-W",B18)))</f>
        <v>2018-W15</v>
      </c>
      <c r="E18" s="30">
        <f>DATE(Tableau1[[#This Row],[ANNEE
REMPLISSEZ
(Format: YYYY)]],1,-2)-WEEKDAY(DATE(Tableau1[[#This Row],[ANNEE
REMPLISSEZ
(Format: YYYY)]],1,3))+Tableau1[[#This Row],[SEMAINE
REMPLISSEZ
(Format: Isoweek 1 à 52 ou 53)]]*7</f>
        <v>43199</v>
      </c>
      <c r="F18" s="85">
        <f>IF(NOT(ISBLANK(Tableau1[[#This Row],[SEMAINE
REMPLISSEZ
(Format: Isoweek 1 à 52 ou 53)]])),ROW()-1,"")</f>
        <v>17</v>
      </c>
      <c r="G18" s="29">
        <f>IF(NOT(ISBLANK(Tableau1[[#This Row],[INCIDENCE
REMPLISSEZ]])),1,0)</f>
        <v>1</v>
      </c>
      <c r="I18" s="226"/>
      <c r="J18" s="227"/>
      <c r="K18" s="227"/>
      <c r="L18" s="227"/>
      <c r="M18" s="227"/>
      <c r="N18" s="227"/>
      <c r="O18" s="227"/>
      <c r="P18" s="227"/>
      <c r="Q18" s="227"/>
      <c r="R18" s="227"/>
      <c r="S18" s="227"/>
      <c r="T18" s="227"/>
      <c r="U18" s="228"/>
    </row>
    <row r="19" spans="1:21">
      <c r="A19" s="177">
        <v>2018</v>
      </c>
      <c r="B19" s="177">
        <v>16</v>
      </c>
      <c r="C19" s="196">
        <v>14</v>
      </c>
      <c r="D19" s="28" t="str">
        <f>IF(ISBLANK(Tableau1[[#This Row],[SEMAINE
REMPLISSEZ
(Format: Isoweek 1 à 52 ou 53)]]), " ", IF(B19&lt;10,_xlfn.CONCAT(A19,"-W0",B19),_xlfn.CONCAT(A19,"-W",B19)))</f>
        <v>2018-W16</v>
      </c>
      <c r="E19" s="30">
        <f>DATE(Tableau1[[#This Row],[ANNEE
REMPLISSEZ
(Format: YYYY)]],1,-2)-WEEKDAY(DATE(Tableau1[[#This Row],[ANNEE
REMPLISSEZ
(Format: YYYY)]],1,3))+Tableau1[[#This Row],[SEMAINE
REMPLISSEZ
(Format: Isoweek 1 à 52 ou 53)]]*7</f>
        <v>43206</v>
      </c>
      <c r="F19" s="85">
        <f>IF(NOT(ISBLANK(Tableau1[[#This Row],[SEMAINE
REMPLISSEZ
(Format: Isoweek 1 à 52 ou 53)]])),ROW()-1,"")</f>
        <v>18</v>
      </c>
      <c r="G19" s="29">
        <f>IF(NOT(ISBLANK(Tableau1[[#This Row],[INCIDENCE
REMPLISSEZ]])),1,0)</f>
        <v>1</v>
      </c>
      <c r="I19" s="226"/>
      <c r="J19" s="227"/>
      <c r="K19" s="227"/>
      <c r="L19" s="227"/>
      <c r="M19" s="227"/>
      <c r="N19" s="227"/>
      <c r="O19" s="227"/>
      <c r="P19" s="227"/>
      <c r="Q19" s="227"/>
      <c r="R19" s="227"/>
      <c r="S19" s="227"/>
      <c r="T19" s="227"/>
      <c r="U19" s="228"/>
    </row>
    <row r="20" spans="1:21">
      <c r="A20" s="177">
        <v>2018</v>
      </c>
      <c r="B20" s="177">
        <v>17</v>
      </c>
      <c r="C20" s="196">
        <v>13</v>
      </c>
      <c r="D20" s="28" t="str">
        <f>IF(ISBLANK(Tableau1[[#This Row],[SEMAINE
REMPLISSEZ
(Format: Isoweek 1 à 52 ou 53)]]), " ", IF(B20&lt;10,_xlfn.CONCAT(A20,"-W0",B20),_xlfn.CONCAT(A20,"-W",B20)))</f>
        <v>2018-W17</v>
      </c>
      <c r="E20" s="30">
        <f>DATE(Tableau1[[#This Row],[ANNEE
REMPLISSEZ
(Format: YYYY)]],1,-2)-WEEKDAY(DATE(Tableau1[[#This Row],[ANNEE
REMPLISSEZ
(Format: YYYY)]],1,3))+Tableau1[[#This Row],[SEMAINE
REMPLISSEZ
(Format: Isoweek 1 à 52 ou 53)]]*7</f>
        <v>43213</v>
      </c>
      <c r="F20" s="85">
        <f>IF(NOT(ISBLANK(Tableau1[[#This Row],[SEMAINE
REMPLISSEZ
(Format: Isoweek 1 à 52 ou 53)]])),ROW()-1,"")</f>
        <v>19</v>
      </c>
      <c r="G20" s="29">
        <f>IF(NOT(ISBLANK(Tableau1[[#This Row],[INCIDENCE
REMPLISSEZ]])),1,0)</f>
        <v>1</v>
      </c>
      <c r="I20" s="226"/>
      <c r="J20" s="227"/>
      <c r="K20" s="227"/>
      <c r="L20" s="227"/>
      <c r="M20" s="227"/>
      <c r="N20" s="227"/>
      <c r="O20" s="227"/>
      <c r="P20" s="227"/>
      <c r="Q20" s="227"/>
      <c r="R20" s="227"/>
      <c r="S20" s="227"/>
      <c r="T20" s="227"/>
      <c r="U20" s="228"/>
    </row>
    <row r="21" spans="1:21">
      <c r="A21" s="177">
        <v>2018</v>
      </c>
      <c r="B21" s="177">
        <v>18</v>
      </c>
      <c r="C21" s="196">
        <v>6</v>
      </c>
      <c r="D21" s="28" t="str">
        <f>IF(ISBLANK(Tableau1[[#This Row],[SEMAINE
REMPLISSEZ
(Format: Isoweek 1 à 52 ou 53)]]), " ", IF(B21&lt;10,_xlfn.CONCAT(A21,"-W0",B21),_xlfn.CONCAT(A21,"-W",B21)))</f>
        <v>2018-W18</v>
      </c>
      <c r="E21" s="30">
        <f>DATE(Tableau1[[#This Row],[ANNEE
REMPLISSEZ
(Format: YYYY)]],1,-2)-WEEKDAY(DATE(Tableau1[[#This Row],[ANNEE
REMPLISSEZ
(Format: YYYY)]],1,3))+Tableau1[[#This Row],[SEMAINE
REMPLISSEZ
(Format: Isoweek 1 à 52 ou 53)]]*7</f>
        <v>43220</v>
      </c>
      <c r="F21" s="85">
        <f>IF(NOT(ISBLANK(Tableau1[[#This Row],[SEMAINE
REMPLISSEZ
(Format: Isoweek 1 à 52 ou 53)]])),ROW()-1,"")</f>
        <v>20</v>
      </c>
      <c r="G21" s="29">
        <f>IF(NOT(ISBLANK(Tableau1[[#This Row],[INCIDENCE
REMPLISSEZ]])),1,0)</f>
        <v>1</v>
      </c>
      <c r="I21" s="226"/>
      <c r="J21" s="227"/>
      <c r="K21" s="227"/>
      <c r="L21" s="227"/>
      <c r="M21" s="227"/>
      <c r="N21" s="227"/>
      <c r="O21" s="227"/>
      <c r="P21" s="227"/>
      <c r="Q21" s="227"/>
      <c r="R21" s="227"/>
      <c r="S21" s="227"/>
      <c r="T21" s="227"/>
      <c r="U21" s="228"/>
    </row>
    <row r="22" spans="1:21">
      <c r="A22" s="177">
        <v>2018</v>
      </c>
      <c r="B22" s="177">
        <v>19</v>
      </c>
      <c r="C22" s="196">
        <v>8</v>
      </c>
      <c r="D22" s="28" t="str">
        <f>IF(ISBLANK(Tableau1[[#This Row],[SEMAINE
REMPLISSEZ
(Format: Isoweek 1 à 52 ou 53)]]), " ", IF(B22&lt;10,_xlfn.CONCAT(A22,"-W0",B22),_xlfn.CONCAT(A22,"-W",B22)))</f>
        <v>2018-W19</v>
      </c>
      <c r="E22" s="30">
        <f>DATE(Tableau1[[#This Row],[ANNEE
REMPLISSEZ
(Format: YYYY)]],1,-2)-WEEKDAY(DATE(Tableau1[[#This Row],[ANNEE
REMPLISSEZ
(Format: YYYY)]],1,3))+Tableau1[[#This Row],[SEMAINE
REMPLISSEZ
(Format: Isoweek 1 à 52 ou 53)]]*7</f>
        <v>43227</v>
      </c>
      <c r="F22" s="85">
        <f>IF(NOT(ISBLANK(Tableau1[[#This Row],[SEMAINE
REMPLISSEZ
(Format: Isoweek 1 à 52 ou 53)]])),ROW()-1,"")</f>
        <v>21</v>
      </c>
      <c r="G22" s="29">
        <f>IF(NOT(ISBLANK(Tableau1[[#This Row],[INCIDENCE
REMPLISSEZ]])),1,0)</f>
        <v>1</v>
      </c>
      <c r="I22" s="226"/>
      <c r="J22" s="227"/>
      <c r="K22" s="227"/>
      <c r="L22" s="227"/>
      <c r="M22" s="227"/>
      <c r="N22" s="227"/>
      <c r="O22" s="227"/>
      <c r="P22" s="227"/>
      <c r="Q22" s="227"/>
      <c r="R22" s="227"/>
      <c r="S22" s="227"/>
      <c r="T22" s="227"/>
      <c r="U22" s="228"/>
    </row>
    <row r="23" spans="1:21">
      <c r="A23" s="177">
        <v>2018</v>
      </c>
      <c r="B23" s="177">
        <v>20</v>
      </c>
      <c r="C23" s="196">
        <v>7</v>
      </c>
      <c r="D23" s="28" t="str">
        <f>IF(ISBLANK(Tableau1[[#This Row],[SEMAINE
REMPLISSEZ
(Format: Isoweek 1 à 52 ou 53)]]), " ", IF(B23&lt;10,_xlfn.CONCAT(A23,"-W0",B23),_xlfn.CONCAT(A23,"-W",B23)))</f>
        <v>2018-W20</v>
      </c>
      <c r="E23" s="30">
        <f>DATE(Tableau1[[#This Row],[ANNEE
REMPLISSEZ
(Format: YYYY)]],1,-2)-WEEKDAY(DATE(Tableau1[[#This Row],[ANNEE
REMPLISSEZ
(Format: YYYY)]],1,3))+Tableau1[[#This Row],[SEMAINE
REMPLISSEZ
(Format: Isoweek 1 à 52 ou 53)]]*7</f>
        <v>43234</v>
      </c>
      <c r="F23" s="85">
        <f>IF(NOT(ISBLANK(Tableau1[[#This Row],[SEMAINE
REMPLISSEZ
(Format: Isoweek 1 à 52 ou 53)]])),ROW()-1,"")</f>
        <v>22</v>
      </c>
      <c r="G23" s="29">
        <f>IF(NOT(ISBLANK(Tableau1[[#This Row],[INCIDENCE
REMPLISSEZ]])),1,0)</f>
        <v>1</v>
      </c>
      <c r="I23" s="226"/>
      <c r="J23" s="227"/>
      <c r="K23" s="227"/>
      <c r="L23" s="227"/>
      <c r="M23" s="227"/>
      <c r="N23" s="227"/>
      <c r="O23" s="227"/>
      <c r="P23" s="227"/>
      <c r="Q23" s="227"/>
      <c r="R23" s="227"/>
      <c r="S23" s="227"/>
      <c r="T23" s="227"/>
      <c r="U23" s="228"/>
    </row>
    <row r="24" spans="1:21">
      <c r="A24" s="177">
        <v>2018</v>
      </c>
      <c r="B24" s="177">
        <v>21</v>
      </c>
      <c r="C24" s="196">
        <v>13</v>
      </c>
      <c r="D24" s="28" t="str">
        <f>IF(ISBLANK(Tableau1[[#This Row],[SEMAINE
REMPLISSEZ
(Format: Isoweek 1 à 52 ou 53)]]), " ", IF(B24&lt;10,_xlfn.CONCAT(A24,"-W0",B24),_xlfn.CONCAT(A24,"-W",B24)))</f>
        <v>2018-W21</v>
      </c>
      <c r="E24" s="30">
        <f>DATE(Tableau1[[#This Row],[ANNEE
REMPLISSEZ
(Format: YYYY)]],1,-2)-WEEKDAY(DATE(Tableau1[[#This Row],[ANNEE
REMPLISSEZ
(Format: YYYY)]],1,3))+Tableau1[[#This Row],[SEMAINE
REMPLISSEZ
(Format: Isoweek 1 à 52 ou 53)]]*7</f>
        <v>43241</v>
      </c>
      <c r="F24" s="85">
        <f>IF(NOT(ISBLANK(Tableau1[[#This Row],[SEMAINE
REMPLISSEZ
(Format: Isoweek 1 à 52 ou 53)]])),ROW()-1,"")</f>
        <v>23</v>
      </c>
      <c r="G24" s="29">
        <f>IF(NOT(ISBLANK(Tableau1[[#This Row],[INCIDENCE
REMPLISSEZ]])),1,0)</f>
        <v>1</v>
      </c>
      <c r="I24" s="226"/>
      <c r="J24" s="227"/>
      <c r="K24" s="227"/>
      <c r="L24" s="227"/>
      <c r="M24" s="227"/>
      <c r="N24" s="227"/>
      <c r="O24" s="227"/>
      <c r="P24" s="227"/>
      <c r="Q24" s="227"/>
      <c r="R24" s="227"/>
      <c r="S24" s="227"/>
      <c r="T24" s="227"/>
      <c r="U24" s="228"/>
    </row>
    <row r="25" spans="1:21">
      <c r="A25" s="177">
        <v>2018</v>
      </c>
      <c r="B25" s="177">
        <v>22</v>
      </c>
      <c r="C25" s="196">
        <v>15</v>
      </c>
      <c r="D25" s="28" t="str">
        <f>IF(ISBLANK(Tableau1[[#This Row],[SEMAINE
REMPLISSEZ
(Format: Isoweek 1 à 52 ou 53)]]), " ", IF(B25&lt;10,_xlfn.CONCAT(A25,"-W0",B25),_xlfn.CONCAT(A25,"-W",B25)))</f>
        <v>2018-W22</v>
      </c>
      <c r="E25" s="30">
        <f>DATE(Tableau1[[#This Row],[ANNEE
REMPLISSEZ
(Format: YYYY)]],1,-2)-WEEKDAY(DATE(Tableau1[[#This Row],[ANNEE
REMPLISSEZ
(Format: YYYY)]],1,3))+Tableau1[[#This Row],[SEMAINE
REMPLISSEZ
(Format: Isoweek 1 à 52 ou 53)]]*7</f>
        <v>43248</v>
      </c>
      <c r="F25" s="85">
        <f>IF(NOT(ISBLANK(Tableau1[[#This Row],[SEMAINE
REMPLISSEZ
(Format: Isoweek 1 à 52 ou 53)]])),ROW()-1,"")</f>
        <v>24</v>
      </c>
      <c r="G25" s="29">
        <f>IF(NOT(ISBLANK(Tableau1[[#This Row],[INCIDENCE
REMPLISSEZ]])),1,0)</f>
        <v>1</v>
      </c>
      <c r="I25" s="226"/>
      <c r="J25" s="227"/>
      <c r="K25" s="227"/>
      <c r="L25" s="227"/>
      <c r="M25" s="227"/>
      <c r="N25" s="227"/>
      <c r="O25" s="227"/>
      <c r="P25" s="227"/>
      <c r="Q25" s="227"/>
      <c r="R25" s="227"/>
      <c r="S25" s="227"/>
      <c r="T25" s="227"/>
      <c r="U25" s="228"/>
    </row>
    <row r="26" spans="1:21">
      <c r="A26" s="177">
        <v>2018</v>
      </c>
      <c r="B26" s="177">
        <v>23</v>
      </c>
      <c r="C26" s="196">
        <v>18</v>
      </c>
      <c r="D26" s="28" t="str">
        <f>IF(ISBLANK(Tableau1[[#This Row],[SEMAINE
REMPLISSEZ
(Format: Isoweek 1 à 52 ou 53)]]), " ", IF(B26&lt;10,_xlfn.CONCAT(A26,"-W0",B26),_xlfn.CONCAT(A26,"-W",B26)))</f>
        <v>2018-W23</v>
      </c>
      <c r="E26" s="30">
        <f>DATE(Tableau1[[#This Row],[ANNEE
REMPLISSEZ
(Format: YYYY)]],1,-2)-WEEKDAY(DATE(Tableau1[[#This Row],[ANNEE
REMPLISSEZ
(Format: YYYY)]],1,3))+Tableau1[[#This Row],[SEMAINE
REMPLISSEZ
(Format: Isoweek 1 à 52 ou 53)]]*7</f>
        <v>43255</v>
      </c>
      <c r="F26" s="85">
        <f>IF(NOT(ISBLANK(Tableau1[[#This Row],[SEMAINE
REMPLISSEZ
(Format: Isoweek 1 à 52 ou 53)]])),ROW()-1,"")</f>
        <v>25</v>
      </c>
      <c r="G26" s="29">
        <f>IF(NOT(ISBLANK(Tableau1[[#This Row],[INCIDENCE
REMPLISSEZ]])),1,0)</f>
        <v>1</v>
      </c>
      <c r="I26" s="226"/>
      <c r="J26" s="227"/>
      <c r="K26" s="227"/>
      <c r="L26" s="227"/>
      <c r="M26" s="227"/>
      <c r="N26" s="227"/>
      <c r="O26" s="227"/>
      <c r="P26" s="227"/>
      <c r="Q26" s="227"/>
      <c r="R26" s="227"/>
      <c r="S26" s="227"/>
      <c r="T26" s="227"/>
      <c r="U26" s="228"/>
    </row>
    <row r="27" spans="1:21" ht="15.75" thickBot="1">
      <c r="A27" s="177">
        <v>2018</v>
      </c>
      <c r="B27" s="177">
        <v>24</v>
      </c>
      <c r="C27" s="196">
        <v>19</v>
      </c>
      <c r="D27" s="28" t="str">
        <f>IF(ISBLANK(Tableau1[[#This Row],[SEMAINE
REMPLISSEZ
(Format: Isoweek 1 à 52 ou 53)]]), " ", IF(B27&lt;10,_xlfn.CONCAT(A27,"-W0",B27),_xlfn.CONCAT(A27,"-W",B27)))</f>
        <v>2018-W24</v>
      </c>
      <c r="E27" s="30">
        <f>DATE(Tableau1[[#This Row],[ANNEE
REMPLISSEZ
(Format: YYYY)]],1,-2)-WEEKDAY(DATE(Tableau1[[#This Row],[ANNEE
REMPLISSEZ
(Format: YYYY)]],1,3))+Tableau1[[#This Row],[SEMAINE
REMPLISSEZ
(Format: Isoweek 1 à 52 ou 53)]]*7</f>
        <v>43262</v>
      </c>
      <c r="F27" s="85">
        <f>IF(NOT(ISBLANK(Tableau1[[#This Row],[SEMAINE
REMPLISSEZ
(Format: Isoweek 1 à 52 ou 53)]])),ROW()-1,"")</f>
        <v>26</v>
      </c>
      <c r="G27" s="29">
        <f>IF(NOT(ISBLANK(Tableau1[[#This Row],[INCIDENCE
REMPLISSEZ]])),1,0)</f>
        <v>1</v>
      </c>
      <c r="I27" s="229"/>
      <c r="J27" s="230"/>
      <c r="K27" s="230"/>
      <c r="L27" s="230"/>
      <c r="M27" s="230"/>
      <c r="N27" s="230"/>
      <c r="O27" s="230"/>
      <c r="P27" s="230"/>
      <c r="Q27" s="230"/>
      <c r="R27" s="230"/>
      <c r="S27" s="230"/>
      <c r="T27" s="230"/>
      <c r="U27" s="231"/>
    </row>
    <row r="28" spans="1:21">
      <c r="A28" s="177">
        <v>2018</v>
      </c>
      <c r="B28" s="177">
        <v>25</v>
      </c>
      <c r="C28" s="196">
        <v>21</v>
      </c>
      <c r="D28" s="28" t="str">
        <f>IF(ISBLANK(Tableau1[[#This Row],[SEMAINE
REMPLISSEZ
(Format: Isoweek 1 à 52 ou 53)]]), " ", IF(B28&lt;10,_xlfn.CONCAT(A28,"-W0",B28),_xlfn.CONCAT(A28,"-W",B28)))</f>
        <v>2018-W25</v>
      </c>
      <c r="E28" s="30">
        <f>DATE(Tableau1[[#This Row],[ANNEE
REMPLISSEZ
(Format: YYYY)]],1,-2)-WEEKDAY(DATE(Tableau1[[#This Row],[ANNEE
REMPLISSEZ
(Format: YYYY)]],1,3))+Tableau1[[#This Row],[SEMAINE
REMPLISSEZ
(Format: Isoweek 1 à 52 ou 53)]]*7</f>
        <v>43269</v>
      </c>
      <c r="F28" s="85">
        <f>IF(NOT(ISBLANK(Tableau1[[#This Row],[SEMAINE
REMPLISSEZ
(Format: Isoweek 1 à 52 ou 53)]])),ROW()-1,"")</f>
        <v>27</v>
      </c>
      <c r="G28" s="29">
        <f>IF(NOT(ISBLANK(Tableau1[[#This Row],[INCIDENCE
REMPLISSEZ]])),1,0)</f>
        <v>1</v>
      </c>
    </row>
    <row r="29" spans="1:21">
      <c r="A29" s="177">
        <v>2018</v>
      </c>
      <c r="B29" s="177">
        <v>26</v>
      </c>
      <c r="C29" s="196">
        <v>24</v>
      </c>
      <c r="D29" s="28" t="str">
        <f>IF(ISBLANK(Tableau1[[#This Row],[SEMAINE
REMPLISSEZ
(Format: Isoweek 1 à 52 ou 53)]]), " ", IF(B29&lt;10,_xlfn.CONCAT(A29,"-W0",B29),_xlfn.CONCAT(A29,"-W",B29)))</f>
        <v>2018-W26</v>
      </c>
      <c r="E29" s="30">
        <f>DATE(Tableau1[[#This Row],[ANNEE
REMPLISSEZ
(Format: YYYY)]],1,-2)-WEEKDAY(DATE(Tableau1[[#This Row],[ANNEE
REMPLISSEZ
(Format: YYYY)]],1,3))+Tableau1[[#This Row],[SEMAINE
REMPLISSEZ
(Format: Isoweek 1 à 52 ou 53)]]*7</f>
        <v>43276</v>
      </c>
      <c r="F29" s="85">
        <f>IF(NOT(ISBLANK(Tableau1[[#This Row],[SEMAINE
REMPLISSEZ
(Format: Isoweek 1 à 52 ou 53)]])),ROW()-1,"")</f>
        <v>28</v>
      </c>
      <c r="G29" s="29">
        <f>IF(NOT(ISBLANK(Tableau1[[#This Row],[INCIDENCE
REMPLISSEZ]])),1,0)</f>
        <v>1</v>
      </c>
    </row>
    <row r="30" spans="1:21">
      <c r="A30" s="177">
        <v>2018</v>
      </c>
      <c r="B30" s="177">
        <v>27</v>
      </c>
      <c r="C30" s="196">
        <v>12</v>
      </c>
      <c r="D30" s="28" t="str">
        <f>IF(ISBLANK(Tableau1[[#This Row],[SEMAINE
REMPLISSEZ
(Format: Isoweek 1 à 52 ou 53)]]), " ", IF(B30&lt;10,_xlfn.CONCAT(A30,"-W0",B30),_xlfn.CONCAT(A30,"-W",B30)))</f>
        <v>2018-W27</v>
      </c>
      <c r="E30" s="30">
        <f>DATE(Tableau1[[#This Row],[ANNEE
REMPLISSEZ
(Format: YYYY)]],1,-2)-WEEKDAY(DATE(Tableau1[[#This Row],[ANNEE
REMPLISSEZ
(Format: YYYY)]],1,3))+Tableau1[[#This Row],[SEMAINE
REMPLISSEZ
(Format: Isoweek 1 à 52 ou 53)]]*7</f>
        <v>43283</v>
      </c>
      <c r="F30" s="85">
        <f>IF(NOT(ISBLANK(Tableau1[[#This Row],[SEMAINE
REMPLISSEZ
(Format: Isoweek 1 à 52 ou 53)]])),ROW()-1,"")</f>
        <v>29</v>
      </c>
      <c r="G30" s="29">
        <f>IF(NOT(ISBLANK(Tableau1[[#This Row],[INCIDENCE
REMPLISSEZ]])),1,0)</f>
        <v>1</v>
      </c>
    </row>
    <row r="31" spans="1:21">
      <c r="A31" s="177">
        <v>2018</v>
      </c>
      <c r="B31" s="177">
        <v>28</v>
      </c>
      <c r="C31" s="196">
        <v>16</v>
      </c>
      <c r="D31" s="28" t="str">
        <f>IF(ISBLANK(Tableau1[[#This Row],[SEMAINE
REMPLISSEZ
(Format: Isoweek 1 à 52 ou 53)]]), " ", IF(B31&lt;10,_xlfn.CONCAT(A31,"-W0",B31),_xlfn.CONCAT(A31,"-W",B31)))</f>
        <v>2018-W28</v>
      </c>
      <c r="E31" s="30">
        <f>DATE(Tableau1[[#This Row],[ANNEE
REMPLISSEZ
(Format: YYYY)]],1,-2)-WEEKDAY(DATE(Tableau1[[#This Row],[ANNEE
REMPLISSEZ
(Format: YYYY)]],1,3))+Tableau1[[#This Row],[SEMAINE
REMPLISSEZ
(Format: Isoweek 1 à 52 ou 53)]]*7</f>
        <v>43290</v>
      </c>
      <c r="F31" s="85">
        <f>IF(NOT(ISBLANK(Tableau1[[#This Row],[SEMAINE
REMPLISSEZ
(Format: Isoweek 1 à 52 ou 53)]])),ROW()-1,"")</f>
        <v>30</v>
      </c>
      <c r="G31" s="29">
        <f>IF(NOT(ISBLANK(Tableau1[[#This Row],[INCIDENCE
REMPLISSEZ]])),1,0)</f>
        <v>1</v>
      </c>
    </row>
    <row r="32" spans="1:21">
      <c r="A32" s="177">
        <v>2018</v>
      </c>
      <c r="B32" s="177">
        <v>29</v>
      </c>
      <c r="C32" s="196">
        <v>11</v>
      </c>
      <c r="D32" s="28" t="str">
        <f>IF(ISBLANK(Tableau1[[#This Row],[SEMAINE
REMPLISSEZ
(Format: Isoweek 1 à 52 ou 53)]]), " ", IF(B32&lt;10,_xlfn.CONCAT(A32,"-W0",B32),_xlfn.CONCAT(A32,"-W",B32)))</f>
        <v>2018-W29</v>
      </c>
      <c r="E32" s="30">
        <f>DATE(Tableau1[[#This Row],[ANNEE
REMPLISSEZ
(Format: YYYY)]],1,-2)-WEEKDAY(DATE(Tableau1[[#This Row],[ANNEE
REMPLISSEZ
(Format: YYYY)]],1,3))+Tableau1[[#This Row],[SEMAINE
REMPLISSEZ
(Format: Isoweek 1 à 52 ou 53)]]*7</f>
        <v>43297</v>
      </c>
      <c r="F32" s="85">
        <f>IF(NOT(ISBLANK(Tableau1[[#This Row],[SEMAINE
REMPLISSEZ
(Format: Isoweek 1 à 52 ou 53)]])),ROW()-1,"")</f>
        <v>31</v>
      </c>
      <c r="G32" s="29">
        <f>IF(NOT(ISBLANK(Tableau1[[#This Row],[INCIDENCE
REMPLISSEZ]])),1,0)</f>
        <v>1</v>
      </c>
    </row>
    <row r="33" spans="1:7">
      <c r="A33" s="177">
        <v>2018</v>
      </c>
      <c r="B33" s="177">
        <v>30</v>
      </c>
      <c r="C33" s="196">
        <v>13</v>
      </c>
      <c r="D33" s="28" t="str">
        <f>IF(ISBLANK(Tableau1[[#This Row],[SEMAINE
REMPLISSEZ
(Format: Isoweek 1 à 52 ou 53)]]), " ", IF(B33&lt;10,_xlfn.CONCAT(A33,"-W0",B33),_xlfn.CONCAT(A33,"-W",B33)))</f>
        <v>2018-W30</v>
      </c>
      <c r="E33" s="30">
        <f>DATE(Tableau1[[#This Row],[ANNEE
REMPLISSEZ
(Format: YYYY)]],1,-2)-WEEKDAY(DATE(Tableau1[[#This Row],[ANNEE
REMPLISSEZ
(Format: YYYY)]],1,3))+Tableau1[[#This Row],[SEMAINE
REMPLISSEZ
(Format: Isoweek 1 à 52 ou 53)]]*7</f>
        <v>43304</v>
      </c>
      <c r="F33" s="85">
        <f>IF(NOT(ISBLANK(Tableau1[[#This Row],[SEMAINE
REMPLISSEZ
(Format: Isoweek 1 à 52 ou 53)]])),ROW()-1,"")</f>
        <v>32</v>
      </c>
      <c r="G33" s="29">
        <f>IF(NOT(ISBLANK(Tableau1[[#This Row],[INCIDENCE
REMPLISSEZ]])),1,0)</f>
        <v>1</v>
      </c>
    </row>
    <row r="34" spans="1:7">
      <c r="A34" s="177">
        <v>2018</v>
      </c>
      <c r="B34" s="177">
        <v>31</v>
      </c>
      <c r="C34" s="196">
        <v>10</v>
      </c>
      <c r="D34" s="28" t="str">
        <f>IF(ISBLANK(Tableau1[[#This Row],[SEMAINE
REMPLISSEZ
(Format: Isoweek 1 à 52 ou 53)]]), " ", IF(B34&lt;10,_xlfn.CONCAT(A34,"-W0",B34),_xlfn.CONCAT(A34,"-W",B34)))</f>
        <v>2018-W31</v>
      </c>
      <c r="E34" s="30">
        <f>DATE(Tableau1[[#This Row],[ANNEE
REMPLISSEZ
(Format: YYYY)]],1,-2)-WEEKDAY(DATE(Tableau1[[#This Row],[ANNEE
REMPLISSEZ
(Format: YYYY)]],1,3))+Tableau1[[#This Row],[SEMAINE
REMPLISSEZ
(Format: Isoweek 1 à 52 ou 53)]]*7</f>
        <v>43311</v>
      </c>
      <c r="F34" s="85">
        <f>IF(NOT(ISBLANK(Tableau1[[#This Row],[SEMAINE
REMPLISSEZ
(Format: Isoweek 1 à 52 ou 53)]])),ROW()-1,"")</f>
        <v>33</v>
      </c>
      <c r="G34" s="29">
        <f>IF(NOT(ISBLANK(Tableau1[[#This Row],[INCIDENCE
REMPLISSEZ]])),1,0)</f>
        <v>1</v>
      </c>
    </row>
    <row r="35" spans="1:7">
      <c r="A35" s="177">
        <v>2018</v>
      </c>
      <c r="B35" s="177">
        <v>32</v>
      </c>
      <c r="C35" s="196">
        <v>32</v>
      </c>
      <c r="D35" s="28" t="str">
        <f>IF(ISBLANK(Tableau1[[#This Row],[SEMAINE
REMPLISSEZ
(Format: Isoweek 1 à 52 ou 53)]]), " ", IF(B35&lt;10,_xlfn.CONCAT(A35,"-W0",B35),_xlfn.CONCAT(A35,"-W",B35)))</f>
        <v>2018-W32</v>
      </c>
      <c r="E35" s="30">
        <f>DATE(Tableau1[[#This Row],[ANNEE
REMPLISSEZ
(Format: YYYY)]],1,-2)-WEEKDAY(DATE(Tableau1[[#This Row],[ANNEE
REMPLISSEZ
(Format: YYYY)]],1,3))+Tableau1[[#This Row],[SEMAINE
REMPLISSEZ
(Format: Isoweek 1 à 52 ou 53)]]*7</f>
        <v>43318</v>
      </c>
      <c r="F35" s="85">
        <f>IF(NOT(ISBLANK(Tableau1[[#This Row],[SEMAINE
REMPLISSEZ
(Format: Isoweek 1 à 52 ou 53)]])),ROW()-1,"")</f>
        <v>34</v>
      </c>
      <c r="G35" s="29">
        <f>IF(NOT(ISBLANK(Tableau1[[#This Row],[INCIDENCE
REMPLISSEZ]])),1,0)</f>
        <v>1</v>
      </c>
    </row>
    <row r="36" spans="1:7">
      <c r="A36" s="177">
        <v>2018</v>
      </c>
      <c r="B36" s="177">
        <v>33</v>
      </c>
      <c r="C36" s="196">
        <v>38</v>
      </c>
      <c r="D36" s="28" t="str">
        <f>IF(ISBLANK(Tableau1[[#This Row],[SEMAINE
REMPLISSEZ
(Format: Isoweek 1 à 52 ou 53)]]), " ", IF(B36&lt;10,_xlfn.CONCAT(A36,"-W0",B36),_xlfn.CONCAT(A36,"-W",B36)))</f>
        <v>2018-W33</v>
      </c>
      <c r="E36" s="30">
        <f>DATE(Tableau1[[#This Row],[ANNEE
REMPLISSEZ
(Format: YYYY)]],1,-2)-WEEKDAY(DATE(Tableau1[[#This Row],[ANNEE
REMPLISSEZ
(Format: YYYY)]],1,3))+Tableau1[[#This Row],[SEMAINE
REMPLISSEZ
(Format: Isoweek 1 à 52 ou 53)]]*7</f>
        <v>43325</v>
      </c>
      <c r="F36" s="85">
        <f>IF(NOT(ISBLANK(Tableau1[[#This Row],[SEMAINE
REMPLISSEZ
(Format: Isoweek 1 à 52 ou 53)]])),ROW()-1,"")</f>
        <v>35</v>
      </c>
      <c r="G36" s="29">
        <f>IF(NOT(ISBLANK(Tableau1[[#This Row],[INCIDENCE
REMPLISSEZ]])),1,0)</f>
        <v>1</v>
      </c>
    </row>
    <row r="37" spans="1:7">
      <c r="A37" s="177">
        <v>2018</v>
      </c>
      <c r="B37" s="177">
        <v>34</v>
      </c>
      <c r="C37" s="196">
        <v>46</v>
      </c>
      <c r="D37" s="28" t="str">
        <f>IF(ISBLANK(Tableau1[[#This Row],[SEMAINE
REMPLISSEZ
(Format: Isoweek 1 à 52 ou 53)]]), " ", IF(B37&lt;10,_xlfn.CONCAT(A37,"-W0",B37),_xlfn.CONCAT(A37,"-W",B37)))</f>
        <v>2018-W34</v>
      </c>
      <c r="E37" s="30">
        <f>DATE(Tableau1[[#This Row],[ANNEE
REMPLISSEZ
(Format: YYYY)]],1,-2)-WEEKDAY(DATE(Tableau1[[#This Row],[ANNEE
REMPLISSEZ
(Format: YYYY)]],1,3))+Tableau1[[#This Row],[SEMAINE
REMPLISSEZ
(Format: Isoweek 1 à 52 ou 53)]]*7</f>
        <v>43332</v>
      </c>
      <c r="F37" s="85">
        <f>IF(NOT(ISBLANK(Tableau1[[#This Row],[SEMAINE
REMPLISSEZ
(Format: Isoweek 1 à 52 ou 53)]])),ROW()-1,"")</f>
        <v>36</v>
      </c>
      <c r="G37" s="29">
        <f>IF(NOT(ISBLANK(Tableau1[[#This Row],[INCIDENCE
REMPLISSEZ]])),1,0)</f>
        <v>1</v>
      </c>
    </row>
    <row r="38" spans="1:7">
      <c r="A38" s="177">
        <v>2018</v>
      </c>
      <c r="B38" s="177">
        <v>35</v>
      </c>
      <c r="C38" s="196">
        <v>58</v>
      </c>
      <c r="D38" s="28" t="str">
        <f>IF(ISBLANK(Tableau1[[#This Row],[SEMAINE
REMPLISSEZ
(Format: Isoweek 1 à 52 ou 53)]]), " ", IF(B38&lt;10,_xlfn.CONCAT(A38,"-W0",B38),_xlfn.CONCAT(A38,"-W",B38)))</f>
        <v>2018-W35</v>
      </c>
      <c r="E38" s="30">
        <f>DATE(Tableau1[[#This Row],[ANNEE
REMPLISSEZ
(Format: YYYY)]],1,-2)-WEEKDAY(DATE(Tableau1[[#This Row],[ANNEE
REMPLISSEZ
(Format: YYYY)]],1,3))+Tableau1[[#This Row],[SEMAINE
REMPLISSEZ
(Format: Isoweek 1 à 52 ou 53)]]*7</f>
        <v>43339</v>
      </c>
      <c r="F38" s="85">
        <f>IF(NOT(ISBLANK(Tableau1[[#This Row],[SEMAINE
REMPLISSEZ
(Format: Isoweek 1 à 52 ou 53)]])),ROW()-1,"")</f>
        <v>37</v>
      </c>
      <c r="G38" s="29">
        <f>IF(NOT(ISBLANK(Tableau1[[#This Row],[INCIDENCE
REMPLISSEZ]])),1,0)</f>
        <v>1</v>
      </c>
    </row>
    <row r="39" spans="1:7">
      <c r="A39" s="177">
        <v>2018</v>
      </c>
      <c r="B39" s="177">
        <v>36</v>
      </c>
      <c r="C39" s="196">
        <v>66</v>
      </c>
      <c r="D39" s="28" t="str">
        <f>IF(ISBLANK(Tableau1[[#This Row],[SEMAINE
REMPLISSEZ
(Format: Isoweek 1 à 52 ou 53)]]), " ", IF(B39&lt;10,_xlfn.CONCAT(A39,"-W0",B39),_xlfn.CONCAT(A39,"-W",B39)))</f>
        <v>2018-W36</v>
      </c>
      <c r="E39" s="30">
        <f>DATE(Tableau1[[#This Row],[ANNEE
REMPLISSEZ
(Format: YYYY)]],1,-2)-WEEKDAY(DATE(Tableau1[[#This Row],[ANNEE
REMPLISSEZ
(Format: YYYY)]],1,3))+Tableau1[[#This Row],[SEMAINE
REMPLISSEZ
(Format: Isoweek 1 à 52 ou 53)]]*7</f>
        <v>43346</v>
      </c>
      <c r="F39" s="85">
        <f>IF(NOT(ISBLANK(Tableau1[[#This Row],[SEMAINE
REMPLISSEZ
(Format: Isoweek 1 à 52 ou 53)]])),ROW()-1,"")</f>
        <v>38</v>
      </c>
      <c r="G39" s="29">
        <f>IF(NOT(ISBLANK(Tableau1[[#This Row],[INCIDENCE
REMPLISSEZ]])),1,0)</f>
        <v>1</v>
      </c>
    </row>
    <row r="40" spans="1:7">
      <c r="A40" s="177">
        <v>2018</v>
      </c>
      <c r="B40" s="177">
        <v>37</v>
      </c>
      <c r="C40" s="196">
        <v>71</v>
      </c>
      <c r="D40" s="28" t="str">
        <f>IF(ISBLANK(Tableau1[[#This Row],[SEMAINE
REMPLISSEZ
(Format: Isoweek 1 à 52 ou 53)]]), " ", IF(B40&lt;10,_xlfn.CONCAT(A40,"-W0",B40),_xlfn.CONCAT(A40,"-W",B40)))</f>
        <v>2018-W37</v>
      </c>
      <c r="E40" s="30">
        <f>DATE(Tableau1[[#This Row],[ANNEE
REMPLISSEZ
(Format: YYYY)]],1,-2)-WEEKDAY(DATE(Tableau1[[#This Row],[ANNEE
REMPLISSEZ
(Format: YYYY)]],1,3))+Tableau1[[#This Row],[SEMAINE
REMPLISSEZ
(Format: Isoweek 1 à 52 ou 53)]]*7</f>
        <v>43353</v>
      </c>
      <c r="F40" s="85">
        <f>IF(NOT(ISBLANK(Tableau1[[#This Row],[SEMAINE
REMPLISSEZ
(Format: Isoweek 1 à 52 ou 53)]])),ROW()-1,"")</f>
        <v>39</v>
      </c>
      <c r="G40" s="29">
        <f>IF(NOT(ISBLANK(Tableau1[[#This Row],[INCIDENCE
REMPLISSEZ]])),1,0)</f>
        <v>1</v>
      </c>
    </row>
    <row r="41" spans="1:7">
      <c r="A41" s="177">
        <v>2018</v>
      </c>
      <c r="B41" s="177">
        <v>38</v>
      </c>
      <c r="C41" s="196">
        <v>55</v>
      </c>
      <c r="D41" s="28" t="str">
        <f>IF(ISBLANK(Tableau1[[#This Row],[SEMAINE
REMPLISSEZ
(Format: Isoweek 1 à 52 ou 53)]]), " ", IF(B41&lt;10,_xlfn.CONCAT(A41,"-W0",B41),_xlfn.CONCAT(A41,"-W",B41)))</f>
        <v>2018-W38</v>
      </c>
      <c r="E41" s="30">
        <f>DATE(Tableau1[[#This Row],[ANNEE
REMPLISSEZ
(Format: YYYY)]],1,-2)-WEEKDAY(DATE(Tableau1[[#This Row],[ANNEE
REMPLISSEZ
(Format: YYYY)]],1,3))+Tableau1[[#This Row],[SEMAINE
REMPLISSEZ
(Format: Isoweek 1 à 52 ou 53)]]*7</f>
        <v>43360</v>
      </c>
      <c r="F41" s="85">
        <f>IF(NOT(ISBLANK(Tableau1[[#This Row],[SEMAINE
REMPLISSEZ
(Format: Isoweek 1 à 52 ou 53)]])),ROW()-1,"")</f>
        <v>40</v>
      </c>
      <c r="G41" s="29">
        <f>IF(NOT(ISBLANK(Tableau1[[#This Row],[INCIDENCE
REMPLISSEZ]])),1,0)</f>
        <v>1</v>
      </c>
    </row>
    <row r="42" spans="1:7">
      <c r="A42" s="177">
        <v>2018</v>
      </c>
      <c r="B42" s="177">
        <v>39</v>
      </c>
      <c r="C42" s="196">
        <v>41</v>
      </c>
      <c r="D42" s="28" t="str">
        <f>IF(ISBLANK(Tableau1[[#This Row],[SEMAINE
REMPLISSEZ
(Format: Isoweek 1 à 52 ou 53)]]), " ", IF(B42&lt;10,_xlfn.CONCAT(A42,"-W0",B42),_xlfn.CONCAT(A42,"-W",B42)))</f>
        <v>2018-W39</v>
      </c>
      <c r="E42" s="30">
        <f>DATE(Tableau1[[#This Row],[ANNEE
REMPLISSEZ
(Format: YYYY)]],1,-2)-WEEKDAY(DATE(Tableau1[[#This Row],[ANNEE
REMPLISSEZ
(Format: YYYY)]],1,3))+Tableau1[[#This Row],[SEMAINE
REMPLISSEZ
(Format: Isoweek 1 à 52 ou 53)]]*7</f>
        <v>43367</v>
      </c>
      <c r="F42" s="85">
        <f>IF(NOT(ISBLANK(Tableau1[[#This Row],[SEMAINE
REMPLISSEZ
(Format: Isoweek 1 à 52 ou 53)]])),ROW()-1,"")</f>
        <v>41</v>
      </c>
      <c r="G42" s="29">
        <f>IF(NOT(ISBLANK(Tableau1[[#This Row],[INCIDENCE
REMPLISSEZ]])),1,0)</f>
        <v>1</v>
      </c>
    </row>
    <row r="43" spans="1:7">
      <c r="A43" s="177">
        <v>2018</v>
      </c>
      <c r="B43" s="177">
        <v>40</v>
      </c>
      <c r="C43" s="196">
        <v>36</v>
      </c>
      <c r="D43" s="28" t="str">
        <f>IF(ISBLANK(Tableau1[[#This Row],[SEMAINE
REMPLISSEZ
(Format: Isoweek 1 à 52 ou 53)]]), " ", IF(B43&lt;10,_xlfn.CONCAT(A43,"-W0",B43),_xlfn.CONCAT(A43,"-W",B43)))</f>
        <v>2018-W40</v>
      </c>
      <c r="E43" s="30">
        <f>DATE(Tableau1[[#This Row],[ANNEE
REMPLISSEZ
(Format: YYYY)]],1,-2)-WEEKDAY(DATE(Tableau1[[#This Row],[ANNEE
REMPLISSEZ
(Format: YYYY)]],1,3))+Tableau1[[#This Row],[SEMAINE
REMPLISSEZ
(Format: Isoweek 1 à 52 ou 53)]]*7</f>
        <v>43374</v>
      </c>
      <c r="F43" s="85">
        <f>IF(NOT(ISBLANK(Tableau1[[#This Row],[SEMAINE
REMPLISSEZ
(Format: Isoweek 1 à 52 ou 53)]])),ROW()-1,"")</f>
        <v>42</v>
      </c>
      <c r="G43" s="29">
        <f>IF(NOT(ISBLANK(Tableau1[[#This Row],[INCIDENCE
REMPLISSEZ]])),1,0)</f>
        <v>1</v>
      </c>
    </row>
    <row r="44" spans="1:7">
      <c r="A44" s="177">
        <v>2018</v>
      </c>
      <c r="B44" s="177">
        <v>41</v>
      </c>
      <c r="C44" s="196">
        <v>23</v>
      </c>
      <c r="D44" s="28" t="str">
        <f>IF(ISBLANK(Tableau1[[#This Row],[SEMAINE
REMPLISSEZ
(Format: Isoweek 1 à 52 ou 53)]]), " ", IF(B44&lt;10,_xlfn.CONCAT(A44,"-W0",B44),_xlfn.CONCAT(A44,"-W",B44)))</f>
        <v>2018-W41</v>
      </c>
      <c r="E44" s="30">
        <f>DATE(Tableau1[[#This Row],[ANNEE
REMPLISSEZ
(Format: YYYY)]],1,-2)-WEEKDAY(DATE(Tableau1[[#This Row],[ANNEE
REMPLISSEZ
(Format: YYYY)]],1,3))+Tableau1[[#This Row],[SEMAINE
REMPLISSEZ
(Format: Isoweek 1 à 52 ou 53)]]*7</f>
        <v>43381</v>
      </c>
      <c r="F44" s="85">
        <f>IF(NOT(ISBLANK(Tableau1[[#This Row],[SEMAINE
REMPLISSEZ
(Format: Isoweek 1 à 52 ou 53)]])),ROW()-1,"")</f>
        <v>43</v>
      </c>
      <c r="G44" s="29">
        <f>IF(NOT(ISBLANK(Tableau1[[#This Row],[INCIDENCE
REMPLISSEZ]])),1,0)</f>
        <v>1</v>
      </c>
    </row>
    <row r="45" spans="1:7">
      <c r="A45" s="177">
        <v>2018</v>
      </c>
      <c r="B45" s="177">
        <v>42</v>
      </c>
      <c r="C45" s="196">
        <v>21</v>
      </c>
      <c r="D45" s="28" t="str">
        <f>IF(ISBLANK(Tableau1[[#This Row],[SEMAINE
REMPLISSEZ
(Format: Isoweek 1 à 52 ou 53)]]), " ", IF(B45&lt;10,_xlfn.CONCAT(A45,"-W0",B45),_xlfn.CONCAT(A45,"-W",B45)))</f>
        <v>2018-W42</v>
      </c>
      <c r="E45" s="30">
        <f>DATE(Tableau1[[#This Row],[ANNEE
REMPLISSEZ
(Format: YYYY)]],1,-2)-WEEKDAY(DATE(Tableau1[[#This Row],[ANNEE
REMPLISSEZ
(Format: YYYY)]],1,3))+Tableau1[[#This Row],[SEMAINE
REMPLISSEZ
(Format: Isoweek 1 à 52 ou 53)]]*7</f>
        <v>43388</v>
      </c>
      <c r="F45" s="85">
        <f>IF(NOT(ISBLANK(Tableau1[[#This Row],[SEMAINE
REMPLISSEZ
(Format: Isoweek 1 à 52 ou 53)]])),ROW()-1,"")</f>
        <v>44</v>
      </c>
      <c r="G45" s="29">
        <f>IF(NOT(ISBLANK(Tableau1[[#This Row],[INCIDENCE
REMPLISSEZ]])),1,0)</f>
        <v>1</v>
      </c>
    </row>
    <row r="46" spans="1:7">
      <c r="A46" s="177">
        <v>2018</v>
      </c>
      <c r="B46" s="177">
        <v>43</v>
      </c>
      <c r="C46" s="196">
        <v>16</v>
      </c>
      <c r="D46" s="28" t="str">
        <f>IF(ISBLANK(Tableau1[[#This Row],[SEMAINE
REMPLISSEZ
(Format: Isoweek 1 à 52 ou 53)]]), " ", IF(B46&lt;10,_xlfn.CONCAT(A46,"-W0",B46),_xlfn.CONCAT(A46,"-W",B46)))</f>
        <v>2018-W43</v>
      </c>
      <c r="E46" s="30">
        <f>DATE(Tableau1[[#This Row],[ANNEE
REMPLISSEZ
(Format: YYYY)]],1,-2)-WEEKDAY(DATE(Tableau1[[#This Row],[ANNEE
REMPLISSEZ
(Format: YYYY)]],1,3))+Tableau1[[#This Row],[SEMAINE
REMPLISSEZ
(Format: Isoweek 1 à 52 ou 53)]]*7</f>
        <v>43395</v>
      </c>
      <c r="F46" s="85">
        <f>IF(NOT(ISBLANK(Tableau1[[#This Row],[SEMAINE
REMPLISSEZ
(Format: Isoweek 1 à 52 ou 53)]])),ROW()-1,"")</f>
        <v>45</v>
      </c>
      <c r="G46" s="29">
        <f>IF(NOT(ISBLANK(Tableau1[[#This Row],[INCIDENCE
REMPLISSEZ]])),1,0)</f>
        <v>1</v>
      </c>
    </row>
    <row r="47" spans="1:7">
      <c r="A47" s="177">
        <v>2018</v>
      </c>
      <c r="B47" s="177">
        <v>44</v>
      </c>
      <c r="C47" s="196">
        <v>10</v>
      </c>
      <c r="D47" s="28" t="str">
        <f>IF(ISBLANK(Tableau1[[#This Row],[SEMAINE
REMPLISSEZ
(Format: Isoweek 1 à 52 ou 53)]]), " ", IF(B47&lt;10,_xlfn.CONCAT(A47,"-W0",B47),_xlfn.CONCAT(A47,"-W",B47)))</f>
        <v>2018-W44</v>
      </c>
      <c r="E47" s="30">
        <f>DATE(Tableau1[[#This Row],[ANNEE
REMPLISSEZ
(Format: YYYY)]],1,-2)-WEEKDAY(DATE(Tableau1[[#This Row],[ANNEE
REMPLISSEZ
(Format: YYYY)]],1,3))+Tableau1[[#This Row],[SEMAINE
REMPLISSEZ
(Format: Isoweek 1 à 52 ou 53)]]*7</f>
        <v>43402</v>
      </c>
      <c r="F47" s="85">
        <f>IF(NOT(ISBLANK(Tableau1[[#This Row],[SEMAINE
REMPLISSEZ
(Format: Isoweek 1 à 52 ou 53)]])),ROW()-1,"")</f>
        <v>46</v>
      </c>
      <c r="G47" s="29">
        <f>IF(NOT(ISBLANK(Tableau1[[#This Row],[INCIDENCE
REMPLISSEZ]])),1,0)</f>
        <v>1</v>
      </c>
    </row>
    <row r="48" spans="1:7">
      <c r="A48" s="177">
        <v>2018</v>
      </c>
      <c r="B48" s="177">
        <v>45</v>
      </c>
      <c r="C48" s="196">
        <v>9</v>
      </c>
      <c r="D48" s="28" t="str">
        <f>IF(ISBLANK(Tableau1[[#This Row],[SEMAINE
REMPLISSEZ
(Format: Isoweek 1 à 52 ou 53)]]), " ", IF(B48&lt;10,_xlfn.CONCAT(A48,"-W0",B48),_xlfn.CONCAT(A48,"-W",B48)))</f>
        <v>2018-W45</v>
      </c>
      <c r="E48" s="30">
        <f>DATE(Tableau1[[#This Row],[ANNEE
REMPLISSEZ
(Format: YYYY)]],1,-2)-WEEKDAY(DATE(Tableau1[[#This Row],[ANNEE
REMPLISSEZ
(Format: YYYY)]],1,3))+Tableau1[[#This Row],[SEMAINE
REMPLISSEZ
(Format: Isoweek 1 à 52 ou 53)]]*7</f>
        <v>43409</v>
      </c>
      <c r="F48" s="85">
        <f>IF(NOT(ISBLANK(Tableau1[[#This Row],[SEMAINE
REMPLISSEZ
(Format: Isoweek 1 à 52 ou 53)]])),ROW()-1,"")</f>
        <v>47</v>
      </c>
      <c r="G48" s="29">
        <f>IF(NOT(ISBLANK(Tableau1[[#This Row],[INCIDENCE
REMPLISSEZ]])),1,0)</f>
        <v>1</v>
      </c>
    </row>
    <row r="49" spans="1:7">
      <c r="A49" s="177">
        <v>2018</v>
      </c>
      <c r="B49" s="177">
        <v>46</v>
      </c>
      <c r="C49" s="196">
        <v>7</v>
      </c>
      <c r="D49" s="28" t="str">
        <f>IF(ISBLANK(Tableau1[[#This Row],[SEMAINE
REMPLISSEZ
(Format: Isoweek 1 à 52 ou 53)]]), " ", IF(B49&lt;10,_xlfn.CONCAT(A49,"-W0",B49),_xlfn.CONCAT(A49,"-W",B49)))</f>
        <v>2018-W46</v>
      </c>
      <c r="E49" s="30">
        <f>DATE(Tableau1[[#This Row],[ANNEE
REMPLISSEZ
(Format: YYYY)]],1,-2)-WEEKDAY(DATE(Tableau1[[#This Row],[ANNEE
REMPLISSEZ
(Format: YYYY)]],1,3))+Tableau1[[#This Row],[SEMAINE
REMPLISSEZ
(Format: Isoweek 1 à 52 ou 53)]]*7</f>
        <v>43416</v>
      </c>
      <c r="F49" s="85">
        <f>IF(NOT(ISBLANK(Tableau1[[#This Row],[SEMAINE
REMPLISSEZ
(Format: Isoweek 1 à 52 ou 53)]])),ROW()-1,"")</f>
        <v>48</v>
      </c>
      <c r="G49" s="29">
        <f>IF(NOT(ISBLANK(Tableau1[[#This Row],[INCIDENCE
REMPLISSEZ]])),1,0)</f>
        <v>1</v>
      </c>
    </row>
    <row r="50" spans="1:7">
      <c r="A50" s="177">
        <v>2018</v>
      </c>
      <c r="B50" s="177">
        <v>47</v>
      </c>
      <c r="C50" s="196">
        <v>9</v>
      </c>
      <c r="D50" s="28" t="str">
        <f>IF(ISBLANK(Tableau1[[#This Row],[SEMAINE
REMPLISSEZ
(Format: Isoweek 1 à 52 ou 53)]]), " ", IF(B50&lt;10,_xlfn.CONCAT(A50,"-W0",B50),_xlfn.CONCAT(A50,"-W",B50)))</f>
        <v>2018-W47</v>
      </c>
      <c r="E50" s="30">
        <f>DATE(Tableau1[[#This Row],[ANNEE
REMPLISSEZ
(Format: YYYY)]],1,-2)-WEEKDAY(DATE(Tableau1[[#This Row],[ANNEE
REMPLISSEZ
(Format: YYYY)]],1,3))+Tableau1[[#This Row],[SEMAINE
REMPLISSEZ
(Format: Isoweek 1 à 52 ou 53)]]*7</f>
        <v>43423</v>
      </c>
      <c r="F50" s="85">
        <f>IF(NOT(ISBLANK(Tableau1[[#This Row],[SEMAINE
REMPLISSEZ
(Format: Isoweek 1 à 52 ou 53)]])),ROW()-1,"")</f>
        <v>49</v>
      </c>
      <c r="G50" s="29">
        <f>IF(NOT(ISBLANK(Tableau1[[#This Row],[INCIDENCE
REMPLISSEZ]])),1,0)</f>
        <v>1</v>
      </c>
    </row>
    <row r="51" spans="1:7">
      <c r="A51" s="177">
        <v>2018</v>
      </c>
      <c r="B51" s="177">
        <v>48</v>
      </c>
      <c r="C51" s="196">
        <v>5</v>
      </c>
      <c r="D51" s="28" t="str">
        <f>IF(ISBLANK(Tableau1[[#This Row],[SEMAINE
REMPLISSEZ
(Format: Isoweek 1 à 52 ou 53)]]), " ", IF(B51&lt;10,_xlfn.CONCAT(A51,"-W0",B51),_xlfn.CONCAT(A51,"-W",B51)))</f>
        <v>2018-W48</v>
      </c>
      <c r="E51" s="30">
        <f>DATE(Tableau1[[#This Row],[ANNEE
REMPLISSEZ
(Format: YYYY)]],1,-2)-WEEKDAY(DATE(Tableau1[[#This Row],[ANNEE
REMPLISSEZ
(Format: YYYY)]],1,3))+Tableau1[[#This Row],[SEMAINE
REMPLISSEZ
(Format: Isoweek 1 à 52 ou 53)]]*7</f>
        <v>43430</v>
      </c>
      <c r="F51" s="85">
        <f>IF(NOT(ISBLANK(Tableau1[[#This Row],[SEMAINE
REMPLISSEZ
(Format: Isoweek 1 à 52 ou 53)]])),ROW()-1,"")</f>
        <v>50</v>
      </c>
      <c r="G51" s="29">
        <f>IF(NOT(ISBLANK(Tableau1[[#This Row],[INCIDENCE
REMPLISSEZ]])),1,0)</f>
        <v>1</v>
      </c>
    </row>
    <row r="52" spans="1:7">
      <c r="A52" s="177">
        <v>2018</v>
      </c>
      <c r="B52" s="177">
        <v>49</v>
      </c>
      <c r="C52" s="196">
        <v>18</v>
      </c>
      <c r="D52" s="28" t="str">
        <f>IF(ISBLANK(Tableau1[[#This Row],[SEMAINE
REMPLISSEZ
(Format: Isoweek 1 à 52 ou 53)]]), " ", IF(B52&lt;10,_xlfn.CONCAT(A52,"-W0",B52),_xlfn.CONCAT(A52,"-W",B52)))</f>
        <v>2018-W49</v>
      </c>
      <c r="E52" s="30">
        <f>DATE(Tableau1[[#This Row],[ANNEE
REMPLISSEZ
(Format: YYYY)]],1,-2)-WEEKDAY(DATE(Tableau1[[#This Row],[ANNEE
REMPLISSEZ
(Format: YYYY)]],1,3))+Tableau1[[#This Row],[SEMAINE
REMPLISSEZ
(Format: Isoweek 1 à 52 ou 53)]]*7</f>
        <v>43437</v>
      </c>
      <c r="F52" s="85">
        <f>IF(NOT(ISBLANK(Tableau1[[#This Row],[SEMAINE
REMPLISSEZ
(Format: Isoweek 1 à 52 ou 53)]])),ROW()-1,"")</f>
        <v>51</v>
      </c>
      <c r="G52" s="29">
        <f>IF(NOT(ISBLANK(Tableau1[[#This Row],[INCIDENCE
REMPLISSEZ]])),1,0)</f>
        <v>1</v>
      </c>
    </row>
    <row r="53" spans="1:7">
      <c r="A53" s="177">
        <v>2018</v>
      </c>
      <c r="B53" s="177">
        <v>50</v>
      </c>
      <c r="C53" s="196">
        <v>23</v>
      </c>
      <c r="D53" s="28" t="str">
        <f>IF(ISBLANK(Tableau1[[#This Row],[SEMAINE
REMPLISSEZ
(Format: Isoweek 1 à 52 ou 53)]]), " ", IF(B53&lt;10,_xlfn.CONCAT(A53,"-W0",B53),_xlfn.CONCAT(A53,"-W",B53)))</f>
        <v>2018-W50</v>
      </c>
      <c r="E53" s="30">
        <f>DATE(Tableau1[[#This Row],[ANNEE
REMPLISSEZ
(Format: YYYY)]],1,-2)-WEEKDAY(DATE(Tableau1[[#This Row],[ANNEE
REMPLISSEZ
(Format: YYYY)]],1,3))+Tableau1[[#This Row],[SEMAINE
REMPLISSEZ
(Format: Isoweek 1 à 52 ou 53)]]*7</f>
        <v>43444</v>
      </c>
      <c r="F53" s="85">
        <f>IF(NOT(ISBLANK(Tableau1[[#This Row],[SEMAINE
REMPLISSEZ
(Format: Isoweek 1 à 52 ou 53)]])),ROW()-1,"")</f>
        <v>52</v>
      </c>
      <c r="G53" s="29">
        <f>IF(NOT(ISBLANK(Tableau1[[#This Row],[INCIDENCE
REMPLISSEZ]])),1,0)</f>
        <v>1</v>
      </c>
    </row>
    <row r="54" spans="1:7">
      <c r="A54" s="177">
        <v>2018</v>
      </c>
      <c r="B54" s="177">
        <v>51</v>
      </c>
      <c r="C54" s="196">
        <v>25</v>
      </c>
      <c r="D54" s="28" t="str">
        <f>IF(ISBLANK(Tableau1[[#This Row],[SEMAINE
REMPLISSEZ
(Format: Isoweek 1 à 52 ou 53)]]), " ", IF(B54&lt;10,_xlfn.CONCAT(A54,"-W0",B54),_xlfn.CONCAT(A54,"-W",B54)))</f>
        <v>2018-W51</v>
      </c>
      <c r="E54" s="30">
        <f>DATE(Tableau1[[#This Row],[ANNEE
REMPLISSEZ
(Format: YYYY)]],1,-2)-WEEKDAY(DATE(Tableau1[[#This Row],[ANNEE
REMPLISSEZ
(Format: YYYY)]],1,3))+Tableau1[[#This Row],[SEMAINE
REMPLISSEZ
(Format: Isoweek 1 à 52 ou 53)]]*7</f>
        <v>43451</v>
      </c>
      <c r="F54" s="85">
        <f>IF(NOT(ISBLANK(Tableau1[[#This Row],[SEMAINE
REMPLISSEZ
(Format: Isoweek 1 à 52 ou 53)]])),ROW()-1,"")</f>
        <v>53</v>
      </c>
      <c r="G54" s="29">
        <f>IF(NOT(ISBLANK(Tableau1[[#This Row],[INCIDENCE
REMPLISSEZ]])),1,0)</f>
        <v>1</v>
      </c>
    </row>
    <row r="55" spans="1:7">
      <c r="A55" s="177">
        <v>2018</v>
      </c>
      <c r="B55" s="177">
        <v>52</v>
      </c>
      <c r="C55" s="196">
        <v>37</v>
      </c>
      <c r="D55" s="28" t="str">
        <f>IF(ISBLANK(Tableau1[[#This Row],[SEMAINE
REMPLISSEZ
(Format: Isoweek 1 à 52 ou 53)]]), " ", IF(B55&lt;10,_xlfn.CONCAT(A55,"-W0",B55),_xlfn.CONCAT(A55,"-W",B55)))</f>
        <v>2018-W52</v>
      </c>
      <c r="E55" s="30">
        <f>DATE(Tableau1[[#This Row],[ANNEE
REMPLISSEZ
(Format: YYYY)]],1,-2)-WEEKDAY(DATE(Tableau1[[#This Row],[ANNEE
REMPLISSEZ
(Format: YYYY)]],1,3))+Tableau1[[#This Row],[SEMAINE
REMPLISSEZ
(Format: Isoweek 1 à 52 ou 53)]]*7</f>
        <v>43458</v>
      </c>
      <c r="F55" s="85">
        <f>IF(NOT(ISBLANK(Tableau1[[#This Row],[SEMAINE
REMPLISSEZ
(Format: Isoweek 1 à 52 ou 53)]])),ROW()-1,"")</f>
        <v>54</v>
      </c>
      <c r="G55" s="29">
        <f>IF(NOT(ISBLANK(Tableau1[[#This Row],[INCIDENCE
REMPLISSEZ]])),1,0)</f>
        <v>1</v>
      </c>
    </row>
    <row r="56" spans="1:7">
      <c r="A56" s="177">
        <v>2019</v>
      </c>
      <c r="B56" s="177">
        <v>1</v>
      </c>
      <c r="C56" s="196">
        <v>45</v>
      </c>
      <c r="D56" s="28" t="str">
        <f>IF(ISBLANK(Tableau1[[#This Row],[SEMAINE
REMPLISSEZ
(Format: Isoweek 1 à 52 ou 53)]]), " ", IF(B56&lt;10,_xlfn.CONCAT(A56,"-W0",B56),_xlfn.CONCAT(A56,"-W",B56)))</f>
        <v>2019-W01</v>
      </c>
      <c r="E56" s="30">
        <f>DATE(Tableau1[[#This Row],[ANNEE
REMPLISSEZ
(Format: YYYY)]],1,-2)-WEEKDAY(DATE(Tableau1[[#This Row],[ANNEE
REMPLISSEZ
(Format: YYYY)]],1,3))+Tableau1[[#This Row],[SEMAINE
REMPLISSEZ
(Format: Isoweek 1 à 52 ou 53)]]*7</f>
        <v>43465</v>
      </c>
      <c r="F56" s="85">
        <f>IF(NOT(ISBLANK(Tableau1[[#This Row],[SEMAINE
REMPLISSEZ
(Format: Isoweek 1 à 52 ou 53)]])),ROW()-1,"")</f>
        <v>55</v>
      </c>
      <c r="G56" s="29">
        <f>IF(NOT(ISBLANK(Tableau1[[#This Row],[INCIDENCE
REMPLISSEZ]])),1,0)</f>
        <v>1</v>
      </c>
    </row>
    <row r="57" spans="1:7">
      <c r="A57" s="177">
        <v>2019</v>
      </c>
      <c r="B57" s="177">
        <v>2</v>
      </c>
      <c r="C57" s="196">
        <v>28</v>
      </c>
      <c r="D57" s="28" t="str">
        <f>IF(ISBLANK(Tableau1[[#This Row],[SEMAINE
REMPLISSEZ
(Format: Isoweek 1 à 52 ou 53)]]), " ", IF(B57&lt;10,_xlfn.CONCAT(A57,"-W0",B57),_xlfn.CONCAT(A57,"-W",B57)))</f>
        <v>2019-W02</v>
      </c>
      <c r="E57" s="30">
        <f>DATE(Tableau1[[#This Row],[ANNEE
REMPLISSEZ
(Format: YYYY)]],1,-2)-WEEKDAY(DATE(Tableau1[[#This Row],[ANNEE
REMPLISSEZ
(Format: YYYY)]],1,3))+Tableau1[[#This Row],[SEMAINE
REMPLISSEZ
(Format: Isoweek 1 à 52 ou 53)]]*7</f>
        <v>43472</v>
      </c>
      <c r="F57" s="85">
        <f>IF(NOT(ISBLANK(Tableau1[[#This Row],[SEMAINE
REMPLISSEZ
(Format: Isoweek 1 à 52 ou 53)]])),ROW()-1,"")</f>
        <v>56</v>
      </c>
      <c r="G57" s="29">
        <f>IF(NOT(ISBLANK(Tableau1[[#This Row],[INCIDENCE
REMPLISSEZ]])),1,0)</f>
        <v>1</v>
      </c>
    </row>
    <row r="58" spans="1:7">
      <c r="A58" s="177">
        <v>2019</v>
      </c>
      <c r="B58" s="177">
        <v>3</v>
      </c>
      <c r="C58" s="196">
        <v>27</v>
      </c>
      <c r="D58" s="28" t="str">
        <f>IF(ISBLANK(Tableau1[[#This Row],[SEMAINE
REMPLISSEZ
(Format: Isoweek 1 à 52 ou 53)]]), " ", IF(B58&lt;10,_xlfn.CONCAT(A58,"-W0",B58),_xlfn.CONCAT(A58,"-W",B58)))</f>
        <v>2019-W03</v>
      </c>
      <c r="E58" s="30">
        <f>DATE(Tableau1[[#This Row],[ANNEE
REMPLISSEZ
(Format: YYYY)]],1,-2)-WEEKDAY(DATE(Tableau1[[#This Row],[ANNEE
REMPLISSEZ
(Format: YYYY)]],1,3))+Tableau1[[#This Row],[SEMAINE
REMPLISSEZ
(Format: Isoweek 1 à 52 ou 53)]]*7</f>
        <v>43479</v>
      </c>
      <c r="F58" s="85">
        <f>IF(NOT(ISBLANK(Tableau1[[#This Row],[SEMAINE
REMPLISSEZ
(Format: Isoweek 1 à 52 ou 53)]])),ROW()-1,"")</f>
        <v>57</v>
      </c>
      <c r="G58" s="29">
        <f>IF(NOT(ISBLANK(Tableau1[[#This Row],[INCIDENCE
REMPLISSEZ]])),1,0)</f>
        <v>1</v>
      </c>
    </row>
    <row r="59" spans="1:7">
      <c r="A59" s="177">
        <v>2019</v>
      </c>
      <c r="B59" s="177">
        <v>4</v>
      </c>
      <c r="C59" s="196">
        <v>25</v>
      </c>
      <c r="D59" s="28" t="str">
        <f>IF(ISBLANK(Tableau1[[#This Row],[SEMAINE
REMPLISSEZ
(Format: Isoweek 1 à 52 ou 53)]]), " ", IF(B59&lt;10,_xlfn.CONCAT(A59,"-W0",B59),_xlfn.CONCAT(A59,"-W",B59)))</f>
        <v>2019-W04</v>
      </c>
      <c r="E59" s="30">
        <f>DATE(Tableau1[[#This Row],[ANNEE
REMPLISSEZ
(Format: YYYY)]],1,-2)-WEEKDAY(DATE(Tableau1[[#This Row],[ANNEE
REMPLISSEZ
(Format: YYYY)]],1,3))+Tableau1[[#This Row],[SEMAINE
REMPLISSEZ
(Format: Isoweek 1 à 52 ou 53)]]*7</f>
        <v>43486</v>
      </c>
      <c r="F59" s="85">
        <f>IF(NOT(ISBLANK(Tableau1[[#This Row],[SEMAINE
REMPLISSEZ
(Format: Isoweek 1 à 52 ou 53)]])),ROW()-1,"")</f>
        <v>58</v>
      </c>
      <c r="G59" s="29">
        <f>IF(NOT(ISBLANK(Tableau1[[#This Row],[INCIDENCE
REMPLISSEZ]])),1,0)</f>
        <v>1</v>
      </c>
    </row>
    <row r="60" spans="1:7">
      <c r="A60" s="177">
        <v>2019</v>
      </c>
      <c r="B60" s="177">
        <v>5</v>
      </c>
      <c r="C60" s="196">
        <v>20</v>
      </c>
      <c r="D60" s="28" t="str">
        <f>IF(ISBLANK(Tableau1[[#This Row],[SEMAINE
REMPLISSEZ
(Format: Isoweek 1 à 52 ou 53)]]), " ", IF(B60&lt;10,_xlfn.CONCAT(A60,"-W0",B60),_xlfn.CONCAT(A60,"-W",B60)))</f>
        <v>2019-W05</v>
      </c>
      <c r="E60" s="30">
        <f>DATE(Tableau1[[#This Row],[ANNEE
REMPLISSEZ
(Format: YYYY)]],1,-2)-WEEKDAY(DATE(Tableau1[[#This Row],[ANNEE
REMPLISSEZ
(Format: YYYY)]],1,3))+Tableau1[[#This Row],[SEMAINE
REMPLISSEZ
(Format: Isoweek 1 à 52 ou 53)]]*7</f>
        <v>43493</v>
      </c>
      <c r="F60" s="85">
        <f>IF(NOT(ISBLANK(Tableau1[[#This Row],[SEMAINE
REMPLISSEZ
(Format: Isoweek 1 à 52 ou 53)]])),ROW()-1,"")</f>
        <v>59</v>
      </c>
      <c r="G60" s="29">
        <f>IF(NOT(ISBLANK(Tableau1[[#This Row],[INCIDENCE
REMPLISSEZ]])),1,0)</f>
        <v>1</v>
      </c>
    </row>
    <row r="61" spans="1:7">
      <c r="A61" s="177">
        <v>2019</v>
      </c>
      <c r="B61" s="177">
        <v>6</v>
      </c>
      <c r="C61" s="196">
        <v>20</v>
      </c>
      <c r="D61" s="28" t="str">
        <f>IF(ISBLANK(Tableau1[[#This Row],[SEMAINE
REMPLISSEZ
(Format: Isoweek 1 à 52 ou 53)]]), " ", IF(B61&lt;10,_xlfn.CONCAT(A61,"-W0",B61),_xlfn.CONCAT(A61,"-W",B61)))</f>
        <v>2019-W06</v>
      </c>
      <c r="E61" s="30">
        <f>DATE(Tableau1[[#This Row],[ANNEE
REMPLISSEZ
(Format: YYYY)]],1,-2)-WEEKDAY(DATE(Tableau1[[#This Row],[ANNEE
REMPLISSEZ
(Format: YYYY)]],1,3))+Tableau1[[#This Row],[SEMAINE
REMPLISSEZ
(Format: Isoweek 1 à 52 ou 53)]]*7</f>
        <v>43500</v>
      </c>
      <c r="F61" s="85">
        <f>IF(NOT(ISBLANK(Tableau1[[#This Row],[SEMAINE
REMPLISSEZ
(Format: Isoweek 1 à 52 ou 53)]])),ROW()-1,"")</f>
        <v>60</v>
      </c>
      <c r="G61" s="29">
        <f>IF(NOT(ISBLANK(Tableau1[[#This Row],[INCIDENCE
REMPLISSEZ]])),1,0)</f>
        <v>1</v>
      </c>
    </row>
    <row r="62" spans="1:7">
      <c r="A62" s="177">
        <v>2019</v>
      </c>
      <c r="B62" s="177">
        <v>7</v>
      </c>
      <c r="C62" s="196">
        <v>18</v>
      </c>
      <c r="D62" s="28" t="str">
        <f>IF(ISBLANK(Tableau1[[#This Row],[SEMAINE
REMPLISSEZ
(Format: Isoweek 1 à 52 ou 53)]]), " ", IF(B62&lt;10,_xlfn.CONCAT(A62,"-W0",B62),_xlfn.CONCAT(A62,"-W",B62)))</f>
        <v>2019-W07</v>
      </c>
      <c r="E62" s="30">
        <f>DATE(Tableau1[[#This Row],[ANNEE
REMPLISSEZ
(Format: YYYY)]],1,-2)-WEEKDAY(DATE(Tableau1[[#This Row],[ANNEE
REMPLISSEZ
(Format: YYYY)]],1,3))+Tableau1[[#This Row],[SEMAINE
REMPLISSEZ
(Format: Isoweek 1 à 52 ou 53)]]*7</f>
        <v>43507</v>
      </c>
      <c r="F62" s="85">
        <f>IF(NOT(ISBLANK(Tableau1[[#This Row],[SEMAINE
REMPLISSEZ
(Format: Isoweek 1 à 52 ou 53)]])),ROW()-1,"")</f>
        <v>61</v>
      </c>
      <c r="G62" s="29">
        <f>IF(NOT(ISBLANK(Tableau1[[#This Row],[INCIDENCE
REMPLISSEZ]])),1,0)</f>
        <v>1</v>
      </c>
    </row>
    <row r="63" spans="1:7">
      <c r="A63" s="177">
        <v>2019</v>
      </c>
      <c r="B63" s="177">
        <v>8</v>
      </c>
      <c r="C63" s="196">
        <v>28</v>
      </c>
      <c r="D63" s="28" t="str">
        <f>IF(ISBLANK(Tableau1[[#This Row],[SEMAINE
REMPLISSEZ
(Format: Isoweek 1 à 52 ou 53)]]), " ", IF(B63&lt;10,_xlfn.CONCAT(A63,"-W0",B63),_xlfn.CONCAT(A63,"-W",B63)))</f>
        <v>2019-W08</v>
      </c>
      <c r="E63" s="30">
        <f>DATE(Tableau1[[#This Row],[ANNEE
REMPLISSEZ
(Format: YYYY)]],1,-2)-WEEKDAY(DATE(Tableau1[[#This Row],[ANNEE
REMPLISSEZ
(Format: YYYY)]],1,3))+Tableau1[[#This Row],[SEMAINE
REMPLISSEZ
(Format: Isoweek 1 à 52 ou 53)]]*7</f>
        <v>43514</v>
      </c>
      <c r="F63" s="85">
        <f>IF(NOT(ISBLANK(Tableau1[[#This Row],[SEMAINE
REMPLISSEZ
(Format: Isoweek 1 à 52 ou 53)]])),ROW()-1,"")</f>
        <v>62</v>
      </c>
      <c r="G63" s="29">
        <f>IF(NOT(ISBLANK(Tableau1[[#This Row],[INCIDENCE
REMPLISSEZ]])),1,0)</f>
        <v>1</v>
      </c>
    </row>
    <row r="64" spans="1:7">
      <c r="A64" s="177">
        <v>2019</v>
      </c>
      <c r="B64" s="177">
        <v>9</v>
      </c>
      <c r="C64" s="196">
        <v>15</v>
      </c>
      <c r="D64" s="28" t="str">
        <f>IF(ISBLANK(Tableau1[[#This Row],[SEMAINE
REMPLISSEZ
(Format: Isoweek 1 à 52 ou 53)]]), " ", IF(B64&lt;10,_xlfn.CONCAT(A64,"-W0",B64),_xlfn.CONCAT(A64,"-W",B64)))</f>
        <v>2019-W09</v>
      </c>
      <c r="E64" s="30">
        <f>DATE(Tableau1[[#This Row],[ANNEE
REMPLISSEZ
(Format: YYYY)]],1,-2)-WEEKDAY(DATE(Tableau1[[#This Row],[ANNEE
REMPLISSEZ
(Format: YYYY)]],1,3))+Tableau1[[#This Row],[SEMAINE
REMPLISSEZ
(Format: Isoweek 1 à 52 ou 53)]]*7</f>
        <v>43521</v>
      </c>
      <c r="F64" s="85">
        <f>IF(NOT(ISBLANK(Tableau1[[#This Row],[SEMAINE
REMPLISSEZ
(Format: Isoweek 1 à 52 ou 53)]])),ROW()-1,"")</f>
        <v>63</v>
      </c>
      <c r="G64" s="29">
        <f>IF(NOT(ISBLANK(Tableau1[[#This Row],[INCIDENCE
REMPLISSEZ]])),1,0)</f>
        <v>1</v>
      </c>
    </row>
    <row r="65" spans="1:7">
      <c r="A65" s="177">
        <v>2019</v>
      </c>
      <c r="B65" s="177">
        <v>10</v>
      </c>
      <c r="C65" s="196">
        <v>5</v>
      </c>
      <c r="D65" s="28" t="str">
        <f>IF(ISBLANK(Tableau1[[#This Row],[SEMAINE
REMPLISSEZ
(Format: Isoweek 1 à 52 ou 53)]]), " ", IF(B65&lt;10,_xlfn.CONCAT(A65,"-W0",B65),_xlfn.CONCAT(A65,"-W",B65)))</f>
        <v>2019-W10</v>
      </c>
      <c r="E65" s="30">
        <f>DATE(Tableau1[[#This Row],[ANNEE
REMPLISSEZ
(Format: YYYY)]],1,-2)-WEEKDAY(DATE(Tableau1[[#This Row],[ANNEE
REMPLISSEZ
(Format: YYYY)]],1,3))+Tableau1[[#This Row],[SEMAINE
REMPLISSEZ
(Format: Isoweek 1 à 52 ou 53)]]*7</f>
        <v>43528</v>
      </c>
      <c r="F65" s="85">
        <f>IF(NOT(ISBLANK(Tableau1[[#This Row],[SEMAINE
REMPLISSEZ
(Format: Isoweek 1 à 52 ou 53)]])),ROW()-1,"")</f>
        <v>64</v>
      </c>
      <c r="G65" s="29">
        <f>IF(NOT(ISBLANK(Tableau1[[#This Row],[INCIDENCE
REMPLISSEZ]])),1,0)</f>
        <v>1</v>
      </c>
    </row>
    <row r="66" spans="1:7">
      <c r="A66" s="177">
        <v>2019</v>
      </c>
      <c r="B66" s="177">
        <v>11</v>
      </c>
      <c r="C66" s="196">
        <v>8</v>
      </c>
      <c r="D66" s="28" t="str">
        <f>IF(ISBLANK(Tableau1[[#This Row],[SEMAINE
REMPLISSEZ
(Format: Isoweek 1 à 52 ou 53)]]), " ", IF(B66&lt;10,_xlfn.CONCAT(A66,"-W0",B66),_xlfn.CONCAT(A66,"-W",B66)))</f>
        <v>2019-W11</v>
      </c>
      <c r="E66" s="30">
        <f>DATE(Tableau1[[#This Row],[ANNEE
REMPLISSEZ
(Format: YYYY)]],1,-2)-WEEKDAY(DATE(Tableau1[[#This Row],[ANNEE
REMPLISSEZ
(Format: YYYY)]],1,3))+Tableau1[[#This Row],[SEMAINE
REMPLISSEZ
(Format: Isoweek 1 à 52 ou 53)]]*7</f>
        <v>43535</v>
      </c>
      <c r="F66" s="85">
        <f>IF(NOT(ISBLANK(Tableau1[[#This Row],[SEMAINE
REMPLISSEZ
(Format: Isoweek 1 à 52 ou 53)]])),ROW()-1,"")</f>
        <v>65</v>
      </c>
      <c r="G66" s="29">
        <f>IF(NOT(ISBLANK(Tableau1[[#This Row],[INCIDENCE
REMPLISSEZ]])),1,0)</f>
        <v>1</v>
      </c>
    </row>
    <row r="67" spans="1:7">
      <c r="A67" s="177">
        <v>2019</v>
      </c>
      <c r="B67" s="177">
        <v>12</v>
      </c>
      <c r="C67" s="196">
        <v>7</v>
      </c>
      <c r="D67" s="28" t="str">
        <f>IF(ISBLANK(Tableau1[[#This Row],[SEMAINE
REMPLISSEZ
(Format: Isoweek 1 à 52 ou 53)]]), " ", IF(B67&lt;10,_xlfn.CONCAT(A67,"-W0",B67),_xlfn.CONCAT(A67,"-W",B67)))</f>
        <v>2019-W12</v>
      </c>
      <c r="E67" s="30">
        <f>DATE(Tableau1[[#This Row],[ANNEE
REMPLISSEZ
(Format: YYYY)]],1,-2)-WEEKDAY(DATE(Tableau1[[#This Row],[ANNEE
REMPLISSEZ
(Format: YYYY)]],1,3))+Tableau1[[#This Row],[SEMAINE
REMPLISSEZ
(Format: Isoweek 1 à 52 ou 53)]]*7</f>
        <v>43542</v>
      </c>
      <c r="F67" s="85">
        <f>IF(NOT(ISBLANK(Tableau1[[#This Row],[SEMAINE
REMPLISSEZ
(Format: Isoweek 1 à 52 ou 53)]])),ROW()-1,"")</f>
        <v>66</v>
      </c>
      <c r="G67" s="29">
        <f>IF(NOT(ISBLANK(Tableau1[[#This Row],[INCIDENCE
REMPLISSEZ]])),1,0)</f>
        <v>1</v>
      </c>
    </row>
    <row r="68" spans="1:7">
      <c r="A68" s="177">
        <v>2019</v>
      </c>
      <c r="B68" s="177">
        <v>13</v>
      </c>
      <c r="C68" s="196">
        <v>10</v>
      </c>
      <c r="D68" s="28" t="str">
        <f>IF(ISBLANK(Tableau1[[#This Row],[SEMAINE
REMPLISSEZ
(Format: Isoweek 1 à 52 ou 53)]]), " ", IF(B68&lt;10,_xlfn.CONCAT(A68,"-W0",B68),_xlfn.CONCAT(A68,"-W",B68)))</f>
        <v>2019-W13</v>
      </c>
      <c r="E68" s="30">
        <f>DATE(Tableau1[[#This Row],[ANNEE
REMPLISSEZ
(Format: YYYY)]],1,-2)-WEEKDAY(DATE(Tableau1[[#This Row],[ANNEE
REMPLISSEZ
(Format: YYYY)]],1,3))+Tableau1[[#This Row],[SEMAINE
REMPLISSEZ
(Format: Isoweek 1 à 52 ou 53)]]*7</f>
        <v>43549</v>
      </c>
      <c r="F68" s="85">
        <f>IF(NOT(ISBLANK(Tableau1[[#This Row],[SEMAINE
REMPLISSEZ
(Format: Isoweek 1 à 52 ou 53)]])),ROW()-1,"")</f>
        <v>67</v>
      </c>
      <c r="G68" s="29">
        <f>IF(NOT(ISBLANK(Tableau1[[#This Row],[INCIDENCE
REMPLISSEZ]])),1,0)</f>
        <v>1</v>
      </c>
    </row>
    <row r="69" spans="1:7">
      <c r="A69" s="177">
        <v>2019</v>
      </c>
      <c r="B69" s="177">
        <v>14</v>
      </c>
      <c r="C69" s="196">
        <v>12</v>
      </c>
      <c r="D69" s="28" t="str">
        <f>IF(ISBLANK(Tableau1[[#This Row],[SEMAINE
REMPLISSEZ
(Format: Isoweek 1 à 52 ou 53)]]), " ", IF(B69&lt;10,_xlfn.CONCAT(A69,"-W0",B69),_xlfn.CONCAT(A69,"-W",B69)))</f>
        <v>2019-W14</v>
      </c>
      <c r="E69" s="30">
        <f>DATE(Tableau1[[#This Row],[ANNEE
REMPLISSEZ
(Format: YYYY)]],1,-2)-WEEKDAY(DATE(Tableau1[[#This Row],[ANNEE
REMPLISSEZ
(Format: YYYY)]],1,3))+Tableau1[[#This Row],[SEMAINE
REMPLISSEZ
(Format: Isoweek 1 à 52 ou 53)]]*7</f>
        <v>43556</v>
      </c>
      <c r="F69" s="85">
        <f>IF(NOT(ISBLANK(Tableau1[[#This Row],[SEMAINE
REMPLISSEZ
(Format: Isoweek 1 à 52 ou 53)]])),ROW()-1,"")</f>
        <v>68</v>
      </c>
      <c r="G69" s="29">
        <f>IF(NOT(ISBLANK(Tableau1[[#This Row],[INCIDENCE
REMPLISSEZ]])),1,0)</f>
        <v>1</v>
      </c>
    </row>
    <row r="70" spans="1:7">
      <c r="A70" s="177">
        <v>2019</v>
      </c>
      <c r="B70" s="177">
        <v>15</v>
      </c>
      <c r="C70" s="196">
        <v>8</v>
      </c>
      <c r="D70" s="28" t="str">
        <f>IF(ISBLANK(Tableau1[[#This Row],[SEMAINE
REMPLISSEZ
(Format: Isoweek 1 à 52 ou 53)]]), " ", IF(B70&lt;10,_xlfn.CONCAT(A70,"-W0",B70),_xlfn.CONCAT(A70,"-W",B70)))</f>
        <v>2019-W15</v>
      </c>
      <c r="E70" s="30">
        <f>DATE(Tableau1[[#This Row],[ANNEE
REMPLISSEZ
(Format: YYYY)]],1,-2)-WEEKDAY(DATE(Tableau1[[#This Row],[ANNEE
REMPLISSEZ
(Format: YYYY)]],1,3))+Tableau1[[#This Row],[SEMAINE
REMPLISSEZ
(Format: Isoweek 1 à 52 ou 53)]]*7</f>
        <v>43563</v>
      </c>
      <c r="F70" s="85">
        <f>IF(NOT(ISBLANK(Tableau1[[#This Row],[SEMAINE
REMPLISSEZ
(Format: Isoweek 1 à 52 ou 53)]])),ROW()-1,"")</f>
        <v>69</v>
      </c>
      <c r="G70" s="29">
        <f>IF(NOT(ISBLANK(Tableau1[[#This Row],[INCIDENCE
REMPLISSEZ]])),1,0)</f>
        <v>1</v>
      </c>
    </row>
    <row r="71" spans="1:7">
      <c r="A71" s="177">
        <v>2019</v>
      </c>
      <c r="B71" s="177">
        <v>16</v>
      </c>
      <c r="C71" s="196">
        <v>6</v>
      </c>
      <c r="D71" s="28" t="str">
        <f>IF(ISBLANK(Tableau1[[#This Row],[SEMAINE
REMPLISSEZ
(Format: Isoweek 1 à 52 ou 53)]]), " ", IF(B71&lt;10,_xlfn.CONCAT(A71,"-W0",B71),_xlfn.CONCAT(A71,"-W",B71)))</f>
        <v>2019-W16</v>
      </c>
      <c r="E71" s="30">
        <f>DATE(Tableau1[[#This Row],[ANNEE
REMPLISSEZ
(Format: YYYY)]],1,-2)-WEEKDAY(DATE(Tableau1[[#This Row],[ANNEE
REMPLISSEZ
(Format: YYYY)]],1,3))+Tableau1[[#This Row],[SEMAINE
REMPLISSEZ
(Format: Isoweek 1 à 52 ou 53)]]*7</f>
        <v>43570</v>
      </c>
      <c r="F71" s="85">
        <f>IF(NOT(ISBLANK(Tableau1[[#This Row],[SEMAINE
REMPLISSEZ
(Format: Isoweek 1 à 52 ou 53)]])),ROW()-1,"")</f>
        <v>70</v>
      </c>
      <c r="G71" s="29">
        <f>IF(NOT(ISBLANK(Tableau1[[#This Row],[INCIDENCE
REMPLISSEZ]])),1,0)</f>
        <v>1</v>
      </c>
    </row>
    <row r="72" spans="1:7">
      <c r="A72" s="177">
        <v>2019</v>
      </c>
      <c r="B72" s="177">
        <v>17</v>
      </c>
      <c r="C72" s="196">
        <v>7</v>
      </c>
      <c r="D72" s="28" t="str">
        <f>IF(ISBLANK(Tableau1[[#This Row],[SEMAINE
REMPLISSEZ
(Format: Isoweek 1 à 52 ou 53)]]), " ", IF(B72&lt;10,_xlfn.CONCAT(A72,"-W0",B72),_xlfn.CONCAT(A72,"-W",B72)))</f>
        <v>2019-W17</v>
      </c>
      <c r="E72" s="30">
        <f>DATE(Tableau1[[#This Row],[ANNEE
REMPLISSEZ
(Format: YYYY)]],1,-2)-WEEKDAY(DATE(Tableau1[[#This Row],[ANNEE
REMPLISSEZ
(Format: YYYY)]],1,3))+Tableau1[[#This Row],[SEMAINE
REMPLISSEZ
(Format: Isoweek 1 à 52 ou 53)]]*7</f>
        <v>43577</v>
      </c>
      <c r="F72" s="85">
        <f>IF(NOT(ISBLANK(Tableau1[[#This Row],[SEMAINE
REMPLISSEZ
(Format: Isoweek 1 à 52 ou 53)]])),ROW()-1,"")</f>
        <v>71</v>
      </c>
      <c r="G72" s="29">
        <f>IF(NOT(ISBLANK(Tableau1[[#This Row],[INCIDENCE
REMPLISSEZ]])),1,0)</f>
        <v>1</v>
      </c>
    </row>
    <row r="73" spans="1:7">
      <c r="A73" s="177">
        <v>2019</v>
      </c>
      <c r="B73" s="177">
        <v>18</v>
      </c>
      <c r="C73" s="196">
        <v>4</v>
      </c>
      <c r="D73" s="28" t="str">
        <f>IF(ISBLANK(Tableau1[[#This Row],[SEMAINE
REMPLISSEZ
(Format: Isoweek 1 à 52 ou 53)]]), " ", IF(B73&lt;10,_xlfn.CONCAT(A73,"-W0",B73),_xlfn.CONCAT(A73,"-W",B73)))</f>
        <v>2019-W18</v>
      </c>
      <c r="E73" s="30">
        <f>DATE(Tableau1[[#This Row],[ANNEE
REMPLISSEZ
(Format: YYYY)]],1,-2)-WEEKDAY(DATE(Tableau1[[#This Row],[ANNEE
REMPLISSEZ
(Format: YYYY)]],1,3))+Tableau1[[#This Row],[SEMAINE
REMPLISSEZ
(Format: Isoweek 1 à 52 ou 53)]]*7</f>
        <v>43584</v>
      </c>
      <c r="F73" s="85">
        <f>IF(NOT(ISBLANK(Tableau1[[#This Row],[SEMAINE
REMPLISSEZ
(Format: Isoweek 1 à 52 ou 53)]])),ROW()-1,"")</f>
        <v>72</v>
      </c>
      <c r="G73" s="29">
        <f>IF(NOT(ISBLANK(Tableau1[[#This Row],[INCIDENCE
REMPLISSEZ]])),1,0)</f>
        <v>1</v>
      </c>
    </row>
    <row r="74" spans="1:7">
      <c r="A74" s="177">
        <v>2019</v>
      </c>
      <c r="B74" s="177">
        <v>19</v>
      </c>
      <c r="C74" s="196">
        <v>1</v>
      </c>
      <c r="D74" s="28" t="str">
        <f>IF(ISBLANK(Tableau1[[#This Row],[SEMAINE
REMPLISSEZ
(Format: Isoweek 1 à 52 ou 53)]]), " ", IF(B74&lt;10,_xlfn.CONCAT(A74,"-W0",B74),_xlfn.CONCAT(A74,"-W",B74)))</f>
        <v>2019-W19</v>
      </c>
      <c r="E74" s="30">
        <f>DATE(Tableau1[[#This Row],[ANNEE
REMPLISSEZ
(Format: YYYY)]],1,-2)-WEEKDAY(DATE(Tableau1[[#This Row],[ANNEE
REMPLISSEZ
(Format: YYYY)]],1,3))+Tableau1[[#This Row],[SEMAINE
REMPLISSEZ
(Format: Isoweek 1 à 52 ou 53)]]*7</f>
        <v>43591</v>
      </c>
      <c r="F74" s="85">
        <f>IF(NOT(ISBLANK(Tableau1[[#This Row],[SEMAINE
REMPLISSEZ
(Format: Isoweek 1 à 52 ou 53)]])),ROW()-1,"")</f>
        <v>73</v>
      </c>
      <c r="G74" s="29">
        <f>IF(NOT(ISBLANK(Tableau1[[#This Row],[INCIDENCE
REMPLISSEZ]])),1,0)</f>
        <v>1</v>
      </c>
    </row>
    <row r="75" spans="1:7">
      <c r="A75" s="177">
        <v>2019</v>
      </c>
      <c r="B75" s="177">
        <v>20</v>
      </c>
      <c r="C75" s="196">
        <v>0</v>
      </c>
      <c r="D75" s="28" t="str">
        <f>IF(ISBLANK(Tableau1[[#This Row],[SEMAINE
REMPLISSEZ
(Format: Isoweek 1 à 52 ou 53)]]), " ", IF(B75&lt;10,_xlfn.CONCAT(A75,"-W0",B75),_xlfn.CONCAT(A75,"-W",B75)))</f>
        <v>2019-W20</v>
      </c>
      <c r="E75" s="30">
        <f>DATE(Tableau1[[#This Row],[ANNEE
REMPLISSEZ
(Format: YYYY)]],1,-2)-WEEKDAY(DATE(Tableau1[[#This Row],[ANNEE
REMPLISSEZ
(Format: YYYY)]],1,3))+Tableau1[[#This Row],[SEMAINE
REMPLISSEZ
(Format: Isoweek 1 à 52 ou 53)]]*7</f>
        <v>43598</v>
      </c>
      <c r="F75" s="85">
        <f>IF(NOT(ISBLANK(Tableau1[[#This Row],[SEMAINE
REMPLISSEZ
(Format: Isoweek 1 à 52 ou 53)]])),ROW()-1,"")</f>
        <v>74</v>
      </c>
      <c r="G75" s="29">
        <f>IF(NOT(ISBLANK(Tableau1[[#This Row],[INCIDENCE
REMPLISSEZ]])),1,0)</f>
        <v>1</v>
      </c>
    </row>
    <row r="76" spans="1:7">
      <c r="A76" s="177">
        <v>2019</v>
      </c>
      <c r="B76" s="177">
        <v>21</v>
      </c>
      <c r="C76" s="196">
        <v>0</v>
      </c>
      <c r="D76" s="28" t="str">
        <f>IF(ISBLANK(Tableau1[[#This Row],[SEMAINE
REMPLISSEZ
(Format: Isoweek 1 à 52 ou 53)]]), " ", IF(B76&lt;10,_xlfn.CONCAT(A76,"-W0",B76),_xlfn.CONCAT(A76,"-W",B76)))</f>
        <v>2019-W21</v>
      </c>
      <c r="E76" s="30">
        <f>DATE(Tableau1[[#This Row],[ANNEE
REMPLISSEZ
(Format: YYYY)]],1,-2)-WEEKDAY(DATE(Tableau1[[#This Row],[ANNEE
REMPLISSEZ
(Format: YYYY)]],1,3))+Tableau1[[#This Row],[SEMAINE
REMPLISSEZ
(Format: Isoweek 1 à 52 ou 53)]]*7</f>
        <v>43605</v>
      </c>
      <c r="F76" s="85">
        <f>IF(NOT(ISBLANK(Tableau1[[#This Row],[SEMAINE
REMPLISSEZ
(Format: Isoweek 1 à 52 ou 53)]])),ROW()-1,"")</f>
        <v>75</v>
      </c>
      <c r="G76" s="29">
        <f>IF(NOT(ISBLANK(Tableau1[[#This Row],[INCIDENCE
REMPLISSEZ]])),1,0)</f>
        <v>1</v>
      </c>
    </row>
    <row r="77" spans="1:7">
      <c r="A77" s="177">
        <v>2019</v>
      </c>
      <c r="B77" s="177">
        <v>22</v>
      </c>
      <c r="C77" s="196">
        <v>3</v>
      </c>
      <c r="D77" s="28" t="str">
        <f>IF(ISBLANK(Tableau1[[#This Row],[SEMAINE
REMPLISSEZ
(Format: Isoweek 1 à 52 ou 53)]]), " ", IF(B77&lt;10,_xlfn.CONCAT(A77,"-W0",B77),_xlfn.CONCAT(A77,"-W",B77)))</f>
        <v>2019-W22</v>
      </c>
      <c r="E77" s="30">
        <f>DATE(Tableau1[[#This Row],[ANNEE
REMPLISSEZ
(Format: YYYY)]],1,-2)-WEEKDAY(DATE(Tableau1[[#This Row],[ANNEE
REMPLISSEZ
(Format: YYYY)]],1,3))+Tableau1[[#This Row],[SEMAINE
REMPLISSEZ
(Format: Isoweek 1 à 52 ou 53)]]*7</f>
        <v>43612</v>
      </c>
      <c r="F77" s="85">
        <f>IF(NOT(ISBLANK(Tableau1[[#This Row],[SEMAINE
REMPLISSEZ
(Format: Isoweek 1 à 52 ou 53)]])),ROW()-1,"")</f>
        <v>76</v>
      </c>
      <c r="G77" s="29">
        <f>IF(NOT(ISBLANK(Tableau1[[#This Row],[INCIDENCE
REMPLISSEZ]])),1,0)</f>
        <v>1</v>
      </c>
    </row>
    <row r="78" spans="1:7">
      <c r="A78" s="177">
        <v>2019</v>
      </c>
      <c r="B78" s="177">
        <v>23</v>
      </c>
      <c r="C78" s="196">
        <v>5</v>
      </c>
      <c r="D78" s="28" t="str">
        <f>IF(ISBLANK(Tableau1[[#This Row],[SEMAINE
REMPLISSEZ
(Format: Isoweek 1 à 52 ou 53)]]), " ", IF(B78&lt;10,_xlfn.CONCAT(A78,"-W0",B78),_xlfn.CONCAT(A78,"-W",B78)))</f>
        <v>2019-W23</v>
      </c>
      <c r="E78" s="30">
        <f>DATE(Tableau1[[#This Row],[ANNEE
REMPLISSEZ
(Format: YYYY)]],1,-2)-WEEKDAY(DATE(Tableau1[[#This Row],[ANNEE
REMPLISSEZ
(Format: YYYY)]],1,3))+Tableau1[[#This Row],[SEMAINE
REMPLISSEZ
(Format: Isoweek 1 à 52 ou 53)]]*7</f>
        <v>43619</v>
      </c>
      <c r="F78" s="85">
        <f>IF(NOT(ISBLANK(Tableau1[[#This Row],[SEMAINE
REMPLISSEZ
(Format: Isoweek 1 à 52 ou 53)]])),ROW()-1,"")</f>
        <v>77</v>
      </c>
      <c r="G78" s="29">
        <f>IF(NOT(ISBLANK(Tableau1[[#This Row],[INCIDENCE
REMPLISSEZ]])),1,0)</f>
        <v>1</v>
      </c>
    </row>
    <row r="79" spans="1:7">
      <c r="A79" s="177">
        <v>2019</v>
      </c>
      <c r="B79" s="177">
        <v>24</v>
      </c>
      <c r="C79" s="196">
        <v>8</v>
      </c>
      <c r="D79" s="28" t="str">
        <f>IF(ISBLANK(Tableau1[[#This Row],[SEMAINE
REMPLISSEZ
(Format: Isoweek 1 à 52 ou 53)]]), " ", IF(B79&lt;10,_xlfn.CONCAT(A79,"-W0",B79),_xlfn.CONCAT(A79,"-W",B79)))</f>
        <v>2019-W24</v>
      </c>
      <c r="E79" s="30">
        <f>DATE(Tableau1[[#This Row],[ANNEE
REMPLISSEZ
(Format: YYYY)]],1,-2)-WEEKDAY(DATE(Tableau1[[#This Row],[ANNEE
REMPLISSEZ
(Format: YYYY)]],1,3))+Tableau1[[#This Row],[SEMAINE
REMPLISSEZ
(Format: Isoweek 1 à 52 ou 53)]]*7</f>
        <v>43626</v>
      </c>
      <c r="F79" s="85">
        <f>IF(NOT(ISBLANK(Tableau1[[#This Row],[SEMAINE
REMPLISSEZ
(Format: Isoweek 1 à 52 ou 53)]])),ROW()-1,"")</f>
        <v>78</v>
      </c>
      <c r="G79" s="29">
        <f>IF(NOT(ISBLANK(Tableau1[[#This Row],[INCIDENCE
REMPLISSEZ]])),1,0)</f>
        <v>1</v>
      </c>
    </row>
    <row r="80" spans="1:7">
      <c r="A80" s="177">
        <v>2019</v>
      </c>
      <c r="B80" s="177">
        <v>25</v>
      </c>
      <c r="C80" s="196">
        <v>11</v>
      </c>
      <c r="D80" s="28" t="str">
        <f>IF(ISBLANK(Tableau1[[#This Row],[SEMAINE
REMPLISSEZ
(Format: Isoweek 1 à 52 ou 53)]]), " ", IF(B80&lt;10,_xlfn.CONCAT(A80,"-W0",B80),_xlfn.CONCAT(A80,"-W",B80)))</f>
        <v>2019-W25</v>
      </c>
      <c r="E80" s="30">
        <f>DATE(Tableau1[[#This Row],[ANNEE
REMPLISSEZ
(Format: YYYY)]],1,-2)-WEEKDAY(DATE(Tableau1[[#This Row],[ANNEE
REMPLISSEZ
(Format: YYYY)]],1,3))+Tableau1[[#This Row],[SEMAINE
REMPLISSEZ
(Format: Isoweek 1 à 52 ou 53)]]*7</f>
        <v>43633</v>
      </c>
      <c r="F80" s="85">
        <f>IF(NOT(ISBLANK(Tableau1[[#This Row],[SEMAINE
REMPLISSEZ
(Format: Isoweek 1 à 52 ou 53)]])),ROW()-1,"")</f>
        <v>79</v>
      </c>
      <c r="G80" s="29">
        <f>IF(NOT(ISBLANK(Tableau1[[#This Row],[INCIDENCE
REMPLISSEZ]])),1,0)</f>
        <v>1</v>
      </c>
    </row>
    <row r="81" spans="1:7">
      <c r="A81" s="177">
        <v>2019</v>
      </c>
      <c r="B81" s="177">
        <v>26</v>
      </c>
      <c r="C81" s="196">
        <v>5</v>
      </c>
      <c r="D81" s="28" t="str">
        <f>IF(ISBLANK(Tableau1[[#This Row],[SEMAINE
REMPLISSEZ
(Format: Isoweek 1 à 52 ou 53)]]), " ", IF(B81&lt;10,_xlfn.CONCAT(A81,"-W0",B81),_xlfn.CONCAT(A81,"-W",B81)))</f>
        <v>2019-W26</v>
      </c>
      <c r="E81" s="30">
        <f>DATE(Tableau1[[#This Row],[ANNEE
REMPLISSEZ
(Format: YYYY)]],1,-2)-WEEKDAY(DATE(Tableau1[[#This Row],[ANNEE
REMPLISSEZ
(Format: YYYY)]],1,3))+Tableau1[[#This Row],[SEMAINE
REMPLISSEZ
(Format: Isoweek 1 à 52 ou 53)]]*7</f>
        <v>43640</v>
      </c>
      <c r="F81" s="85">
        <f>IF(NOT(ISBLANK(Tableau1[[#This Row],[SEMAINE
REMPLISSEZ
(Format: Isoweek 1 à 52 ou 53)]])),ROW()-1,"")</f>
        <v>80</v>
      </c>
      <c r="G81" s="29">
        <f>IF(NOT(ISBLANK(Tableau1[[#This Row],[INCIDENCE
REMPLISSEZ]])),1,0)</f>
        <v>1</v>
      </c>
    </row>
    <row r="82" spans="1:7">
      <c r="A82" s="177">
        <v>2019</v>
      </c>
      <c r="B82" s="177">
        <v>27</v>
      </c>
      <c r="C82" s="196">
        <v>8</v>
      </c>
      <c r="D82" s="28" t="str">
        <f>IF(ISBLANK(Tableau1[[#This Row],[SEMAINE
REMPLISSEZ
(Format: Isoweek 1 à 52 ou 53)]]), " ", IF(B82&lt;10,_xlfn.CONCAT(A82,"-W0",B82),_xlfn.CONCAT(A82,"-W",B82)))</f>
        <v>2019-W27</v>
      </c>
      <c r="E82" s="30">
        <f>DATE(Tableau1[[#This Row],[ANNEE
REMPLISSEZ
(Format: YYYY)]],1,-2)-WEEKDAY(DATE(Tableau1[[#This Row],[ANNEE
REMPLISSEZ
(Format: YYYY)]],1,3))+Tableau1[[#This Row],[SEMAINE
REMPLISSEZ
(Format: Isoweek 1 à 52 ou 53)]]*7</f>
        <v>43647</v>
      </c>
      <c r="F82" s="85">
        <f>IF(NOT(ISBLANK(Tableau1[[#This Row],[SEMAINE
REMPLISSEZ
(Format: Isoweek 1 à 52 ou 53)]])),ROW()-1,"")</f>
        <v>81</v>
      </c>
      <c r="G82" s="29">
        <f>IF(NOT(ISBLANK(Tableau1[[#This Row],[INCIDENCE
REMPLISSEZ]])),1,0)</f>
        <v>1</v>
      </c>
    </row>
    <row r="83" spans="1:7">
      <c r="A83" s="177">
        <v>2019</v>
      </c>
      <c r="B83" s="177">
        <v>28</v>
      </c>
      <c r="C83" s="196">
        <v>3</v>
      </c>
      <c r="D83" s="28" t="str">
        <f>IF(ISBLANK(Tableau1[[#This Row],[SEMAINE
REMPLISSEZ
(Format: Isoweek 1 à 52 ou 53)]]), " ", IF(B83&lt;10,_xlfn.CONCAT(A83,"-W0",B83),_xlfn.CONCAT(A83,"-W",B83)))</f>
        <v>2019-W28</v>
      </c>
      <c r="E83" s="30">
        <f>DATE(Tableau1[[#This Row],[ANNEE
REMPLISSEZ
(Format: YYYY)]],1,-2)-WEEKDAY(DATE(Tableau1[[#This Row],[ANNEE
REMPLISSEZ
(Format: YYYY)]],1,3))+Tableau1[[#This Row],[SEMAINE
REMPLISSEZ
(Format: Isoweek 1 à 52 ou 53)]]*7</f>
        <v>43654</v>
      </c>
      <c r="F83" s="85">
        <f>IF(NOT(ISBLANK(Tableau1[[#This Row],[SEMAINE
REMPLISSEZ
(Format: Isoweek 1 à 52 ou 53)]])),ROW()-1,"")</f>
        <v>82</v>
      </c>
      <c r="G83" s="29">
        <f>IF(NOT(ISBLANK(Tableau1[[#This Row],[INCIDENCE
REMPLISSEZ]])),1,0)</f>
        <v>1</v>
      </c>
    </row>
    <row r="84" spans="1:7">
      <c r="A84" s="177">
        <v>2019</v>
      </c>
      <c r="B84" s="177">
        <v>29</v>
      </c>
      <c r="C84" s="196">
        <v>6</v>
      </c>
      <c r="D84" s="28" t="str">
        <f>IF(ISBLANK(Tableau1[[#This Row],[SEMAINE
REMPLISSEZ
(Format: Isoweek 1 à 52 ou 53)]]), " ", IF(B84&lt;10,_xlfn.CONCAT(A84,"-W0",B84),_xlfn.CONCAT(A84,"-W",B84)))</f>
        <v>2019-W29</v>
      </c>
      <c r="E84" s="30">
        <f>DATE(Tableau1[[#This Row],[ANNEE
REMPLISSEZ
(Format: YYYY)]],1,-2)-WEEKDAY(DATE(Tableau1[[#This Row],[ANNEE
REMPLISSEZ
(Format: YYYY)]],1,3))+Tableau1[[#This Row],[SEMAINE
REMPLISSEZ
(Format: Isoweek 1 à 52 ou 53)]]*7</f>
        <v>43661</v>
      </c>
      <c r="F84" s="85">
        <f>IF(NOT(ISBLANK(Tableau1[[#This Row],[SEMAINE
REMPLISSEZ
(Format: Isoweek 1 à 52 ou 53)]])),ROW()-1,"")</f>
        <v>83</v>
      </c>
      <c r="G84" s="29">
        <f>IF(NOT(ISBLANK(Tableau1[[#This Row],[INCIDENCE
REMPLISSEZ]])),1,0)</f>
        <v>1</v>
      </c>
    </row>
    <row r="85" spans="1:7">
      <c r="A85" s="177">
        <v>2019</v>
      </c>
      <c r="B85" s="177">
        <v>30</v>
      </c>
      <c r="C85" s="196">
        <v>12</v>
      </c>
      <c r="D85" s="28" t="str">
        <f>IF(ISBLANK(Tableau1[[#This Row],[SEMAINE
REMPLISSEZ
(Format: Isoweek 1 à 52 ou 53)]]), " ", IF(B85&lt;10,_xlfn.CONCAT(A85,"-W0",B85),_xlfn.CONCAT(A85,"-W",B85)))</f>
        <v>2019-W30</v>
      </c>
      <c r="E85" s="30">
        <f>DATE(Tableau1[[#This Row],[ANNEE
REMPLISSEZ
(Format: YYYY)]],1,-2)-WEEKDAY(DATE(Tableau1[[#This Row],[ANNEE
REMPLISSEZ
(Format: YYYY)]],1,3))+Tableau1[[#This Row],[SEMAINE
REMPLISSEZ
(Format: Isoweek 1 à 52 ou 53)]]*7</f>
        <v>43668</v>
      </c>
      <c r="F85" s="85">
        <f>IF(NOT(ISBLANK(Tableau1[[#This Row],[SEMAINE
REMPLISSEZ
(Format: Isoweek 1 à 52 ou 53)]])),ROW()-1,"")</f>
        <v>84</v>
      </c>
      <c r="G85" s="29">
        <f>IF(NOT(ISBLANK(Tableau1[[#This Row],[INCIDENCE
REMPLISSEZ]])),1,0)</f>
        <v>1</v>
      </c>
    </row>
    <row r="86" spans="1:7">
      <c r="A86" s="177">
        <v>2019</v>
      </c>
      <c r="B86" s="177">
        <v>31</v>
      </c>
      <c r="C86" s="196">
        <v>16</v>
      </c>
      <c r="D86" s="28" t="str">
        <f>IF(ISBLANK(Tableau1[[#This Row],[SEMAINE
REMPLISSEZ
(Format: Isoweek 1 à 52 ou 53)]]), " ", IF(B86&lt;10,_xlfn.CONCAT(A86,"-W0",B86),_xlfn.CONCAT(A86,"-W",B86)))</f>
        <v>2019-W31</v>
      </c>
      <c r="E86" s="30">
        <f>DATE(Tableau1[[#This Row],[ANNEE
REMPLISSEZ
(Format: YYYY)]],1,-2)-WEEKDAY(DATE(Tableau1[[#This Row],[ANNEE
REMPLISSEZ
(Format: YYYY)]],1,3))+Tableau1[[#This Row],[SEMAINE
REMPLISSEZ
(Format: Isoweek 1 à 52 ou 53)]]*7</f>
        <v>43675</v>
      </c>
      <c r="F86" s="85">
        <f>IF(NOT(ISBLANK(Tableau1[[#This Row],[SEMAINE
REMPLISSEZ
(Format: Isoweek 1 à 52 ou 53)]])),ROW()-1,"")</f>
        <v>85</v>
      </c>
      <c r="G86" s="29">
        <f>IF(NOT(ISBLANK(Tableau1[[#This Row],[INCIDENCE
REMPLISSEZ]])),1,0)</f>
        <v>1</v>
      </c>
    </row>
    <row r="87" spans="1:7">
      <c r="A87" s="177">
        <v>2019</v>
      </c>
      <c r="B87" s="177">
        <v>32</v>
      </c>
      <c r="C87" s="196">
        <v>19</v>
      </c>
      <c r="D87" s="28" t="str">
        <f>IF(ISBLANK(Tableau1[[#This Row],[SEMAINE
REMPLISSEZ
(Format: Isoweek 1 à 52 ou 53)]]), " ", IF(B87&lt;10,_xlfn.CONCAT(A87,"-W0",B87),_xlfn.CONCAT(A87,"-W",B87)))</f>
        <v>2019-W32</v>
      </c>
      <c r="E87" s="30">
        <f>DATE(Tableau1[[#This Row],[ANNEE
REMPLISSEZ
(Format: YYYY)]],1,-2)-WEEKDAY(DATE(Tableau1[[#This Row],[ANNEE
REMPLISSEZ
(Format: YYYY)]],1,3))+Tableau1[[#This Row],[SEMAINE
REMPLISSEZ
(Format: Isoweek 1 à 52 ou 53)]]*7</f>
        <v>43682</v>
      </c>
      <c r="F87" s="85">
        <f>IF(NOT(ISBLANK(Tableau1[[#This Row],[SEMAINE
REMPLISSEZ
(Format: Isoweek 1 à 52 ou 53)]])),ROW()-1,"")</f>
        <v>86</v>
      </c>
      <c r="G87" s="29">
        <f>IF(NOT(ISBLANK(Tableau1[[#This Row],[INCIDENCE
REMPLISSEZ]])),1,0)</f>
        <v>1</v>
      </c>
    </row>
    <row r="88" spans="1:7">
      <c r="A88" s="177">
        <v>2019</v>
      </c>
      <c r="B88" s="177">
        <v>33</v>
      </c>
      <c r="C88" s="196">
        <v>17</v>
      </c>
      <c r="D88" s="28" t="str">
        <f>IF(ISBLANK(Tableau1[[#This Row],[SEMAINE
REMPLISSEZ
(Format: Isoweek 1 à 52 ou 53)]]), " ", IF(B88&lt;10,_xlfn.CONCAT(A88,"-W0",B88),_xlfn.CONCAT(A88,"-W",B88)))</f>
        <v>2019-W33</v>
      </c>
      <c r="E88" s="30">
        <f>DATE(Tableau1[[#This Row],[ANNEE
REMPLISSEZ
(Format: YYYY)]],1,-2)-WEEKDAY(DATE(Tableau1[[#This Row],[ANNEE
REMPLISSEZ
(Format: YYYY)]],1,3))+Tableau1[[#This Row],[SEMAINE
REMPLISSEZ
(Format: Isoweek 1 à 52 ou 53)]]*7</f>
        <v>43689</v>
      </c>
      <c r="F88" s="85">
        <f>IF(NOT(ISBLANK(Tableau1[[#This Row],[SEMAINE
REMPLISSEZ
(Format: Isoweek 1 à 52 ou 53)]])),ROW()-1,"")</f>
        <v>87</v>
      </c>
      <c r="G88" s="29">
        <f>IF(NOT(ISBLANK(Tableau1[[#This Row],[INCIDENCE
REMPLISSEZ]])),1,0)</f>
        <v>1</v>
      </c>
    </row>
    <row r="89" spans="1:7">
      <c r="A89" s="177">
        <v>2019</v>
      </c>
      <c r="B89" s="177">
        <v>34</v>
      </c>
      <c r="C89" s="196">
        <v>25</v>
      </c>
      <c r="D89" s="28" t="str">
        <f>IF(ISBLANK(Tableau1[[#This Row],[SEMAINE
REMPLISSEZ
(Format: Isoweek 1 à 52 ou 53)]]), " ", IF(B89&lt;10,_xlfn.CONCAT(A89,"-W0",B89),_xlfn.CONCAT(A89,"-W",B89)))</f>
        <v>2019-W34</v>
      </c>
      <c r="E89" s="30">
        <f>DATE(Tableau1[[#This Row],[ANNEE
REMPLISSEZ
(Format: YYYY)]],1,-2)-WEEKDAY(DATE(Tableau1[[#This Row],[ANNEE
REMPLISSEZ
(Format: YYYY)]],1,3))+Tableau1[[#This Row],[SEMAINE
REMPLISSEZ
(Format: Isoweek 1 à 52 ou 53)]]*7</f>
        <v>43696</v>
      </c>
      <c r="F89" s="85">
        <f>IF(NOT(ISBLANK(Tableau1[[#This Row],[SEMAINE
REMPLISSEZ
(Format: Isoweek 1 à 52 ou 53)]])),ROW()-1,"")</f>
        <v>88</v>
      </c>
      <c r="G89" s="29">
        <f>IF(NOT(ISBLANK(Tableau1[[#This Row],[INCIDENCE
REMPLISSEZ]])),1,0)</f>
        <v>1</v>
      </c>
    </row>
    <row r="90" spans="1:7">
      <c r="A90" s="177">
        <v>2019</v>
      </c>
      <c r="B90" s="177">
        <v>35</v>
      </c>
      <c r="C90" s="196">
        <v>43</v>
      </c>
      <c r="D90" s="28" t="str">
        <f>IF(ISBLANK(Tableau1[[#This Row],[SEMAINE
REMPLISSEZ
(Format: Isoweek 1 à 52 ou 53)]]), " ", IF(B90&lt;10,_xlfn.CONCAT(A90,"-W0",B90),_xlfn.CONCAT(A90,"-W",B90)))</f>
        <v>2019-W35</v>
      </c>
      <c r="E90" s="30">
        <f>DATE(Tableau1[[#This Row],[ANNEE
REMPLISSEZ
(Format: YYYY)]],1,-2)-WEEKDAY(DATE(Tableau1[[#This Row],[ANNEE
REMPLISSEZ
(Format: YYYY)]],1,3))+Tableau1[[#This Row],[SEMAINE
REMPLISSEZ
(Format: Isoweek 1 à 52 ou 53)]]*7</f>
        <v>43703</v>
      </c>
      <c r="F90" s="85">
        <f>IF(NOT(ISBLANK(Tableau1[[#This Row],[SEMAINE
REMPLISSEZ
(Format: Isoweek 1 à 52 ou 53)]])),ROW()-1,"")</f>
        <v>89</v>
      </c>
      <c r="G90" s="29">
        <f>IF(NOT(ISBLANK(Tableau1[[#This Row],[INCIDENCE
REMPLISSEZ]])),1,0)</f>
        <v>1</v>
      </c>
    </row>
    <row r="91" spans="1:7">
      <c r="A91" s="177">
        <v>2019</v>
      </c>
      <c r="B91" s="177">
        <v>36</v>
      </c>
      <c r="C91" s="196">
        <v>57</v>
      </c>
      <c r="D91" s="28" t="str">
        <f>IF(ISBLANK(Tableau1[[#This Row],[SEMAINE
REMPLISSEZ
(Format: Isoweek 1 à 52 ou 53)]]), " ", IF(B91&lt;10,_xlfn.CONCAT(A91,"-W0",B91),_xlfn.CONCAT(A91,"-W",B91)))</f>
        <v>2019-W36</v>
      </c>
      <c r="E91" s="30">
        <f>DATE(Tableau1[[#This Row],[ANNEE
REMPLISSEZ
(Format: YYYY)]],1,-2)-WEEKDAY(DATE(Tableau1[[#This Row],[ANNEE
REMPLISSEZ
(Format: YYYY)]],1,3))+Tableau1[[#This Row],[SEMAINE
REMPLISSEZ
(Format: Isoweek 1 à 52 ou 53)]]*7</f>
        <v>43710</v>
      </c>
      <c r="F91" s="85">
        <f>IF(NOT(ISBLANK(Tableau1[[#This Row],[SEMAINE
REMPLISSEZ
(Format: Isoweek 1 à 52 ou 53)]])),ROW()-1,"")</f>
        <v>90</v>
      </c>
      <c r="G91" s="29">
        <f>IF(NOT(ISBLANK(Tableau1[[#This Row],[INCIDENCE
REMPLISSEZ]])),1,0)</f>
        <v>1</v>
      </c>
    </row>
    <row r="92" spans="1:7">
      <c r="A92" s="177">
        <v>2019</v>
      </c>
      <c r="B92" s="177">
        <v>37</v>
      </c>
      <c r="C92" s="196">
        <v>48</v>
      </c>
      <c r="D92" s="28" t="str">
        <f>IF(ISBLANK(Tableau1[[#This Row],[SEMAINE
REMPLISSEZ
(Format: Isoweek 1 à 52 ou 53)]]), " ", IF(B92&lt;10,_xlfn.CONCAT(A92,"-W0",B92),_xlfn.CONCAT(A92,"-W",B92)))</f>
        <v>2019-W37</v>
      </c>
      <c r="E92" s="30">
        <f>DATE(Tableau1[[#This Row],[ANNEE
REMPLISSEZ
(Format: YYYY)]],1,-2)-WEEKDAY(DATE(Tableau1[[#This Row],[ANNEE
REMPLISSEZ
(Format: YYYY)]],1,3))+Tableau1[[#This Row],[SEMAINE
REMPLISSEZ
(Format: Isoweek 1 à 52 ou 53)]]*7</f>
        <v>43717</v>
      </c>
      <c r="F92" s="85">
        <f>IF(NOT(ISBLANK(Tableau1[[#This Row],[SEMAINE
REMPLISSEZ
(Format: Isoweek 1 à 52 ou 53)]])),ROW()-1,"")</f>
        <v>91</v>
      </c>
      <c r="G92" s="29">
        <f>IF(NOT(ISBLANK(Tableau1[[#This Row],[INCIDENCE
REMPLISSEZ]])),1,0)</f>
        <v>1</v>
      </c>
    </row>
    <row r="93" spans="1:7">
      <c r="A93" s="177">
        <v>2019</v>
      </c>
      <c r="B93" s="177">
        <v>38</v>
      </c>
      <c r="C93" s="196">
        <v>43</v>
      </c>
      <c r="D93" s="28" t="str">
        <f>IF(ISBLANK(Tableau1[[#This Row],[SEMAINE
REMPLISSEZ
(Format: Isoweek 1 à 52 ou 53)]]), " ", IF(B93&lt;10,_xlfn.CONCAT(A93,"-W0",B93),_xlfn.CONCAT(A93,"-W",B93)))</f>
        <v>2019-W38</v>
      </c>
      <c r="E93" s="30">
        <f>DATE(Tableau1[[#This Row],[ANNEE
REMPLISSEZ
(Format: YYYY)]],1,-2)-WEEKDAY(DATE(Tableau1[[#This Row],[ANNEE
REMPLISSEZ
(Format: YYYY)]],1,3))+Tableau1[[#This Row],[SEMAINE
REMPLISSEZ
(Format: Isoweek 1 à 52 ou 53)]]*7</f>
        <v>43724</v>
      </c>
      <c r="F93" s="85">
        <f>IF(NOT(ISBLANK(Tableau1[[#This Row],[SEMAINE
REMPLISSEZ
(Format: Isoweek 1 à 52 ou 53)]])),ROW()-1,"")</f>
        <v>92</v>
      </c>
      <c r="G93" s="29">
        <f>IF(NOT(ISBLANK(Tableau1[[#This Row],[INCIDENCE
REMPLISSEZ]])),1,0)</f>
        <v>1</v>
      </c>
    </row>
    <row r="94" spans="1:7">
      <c r="A94" s="177">
        <v>2019</v>
      </c>
      <c r="B94" s="177">
        <v>39</v>
      </c>
      <c r="C94" s="196">
        <v>35</v>
      </c>
      <c r="D94" s="28" t="str">
        <f>IF(ISBLANK(Tableau1[[#This Row],[SEMAINE
REMPLISSEZ
(Format: Isoweek 1 à 52 ou 53)]]), " ", IF(B94&lt;10,_xlfn.CONCAT(A94,"-W0",B94),_xlfn.CONCAT(A94,"-W",B94)))</f>
        <v>2019-W39</v>
      </c>
      <c r="E94" s="30">
        <f>DATE(Tableau1[[#This Row],[ANNEE
REMPLISSEZ
(Format: YYYY)]],1,-2)-WEEKDAY(DATE(Tableau1[[#This Row],[ANNEE
REMPLISSEZ
(Format: YYYY)]],1,3))+Tableau1[[#This Row],[SEMAINE
REMPLISSEZ
(Format: Isoweek 1 à 52 ou 53)]]*7</f>
        <v>43731</v>
      </c>
      <c r="F94" s="85">
        <f>IF(NOT(ISBLANK(Tableau1[[#This Row],[SEMAINE
REMPLISSEZ
(Format: Isoweek 1 à 52 ou 53)]])),ROW()-1,"")</f>
        <v>93</v>
      </c>
      <c r="G94" s="29">
        <f>IF(NOT(ISBLANK(Tableau1[[#This Row],[INCIDENCE
REMPLISSEZ]])),1,0)</f>
        <v>1</v>
      </c>
    </row>
    <row r="95" spans="1:7">
      <c r="A95" s="177">
        <v>2019</v>
      </c>
      <c r="B95" s="177">
        <v>40</v>
      </c>
      <c r="C95" s="196">
        <v>25</v>
      </c>
      <c r="D95" s="28" t="str">
        <f>IF(ISBLANK(Tableau1[[#This Row],[SEMAINE
REMPLISSEZ
(Format: Isoweek 1 à 52 ou 53)]]), " ", IF(B95&lt;10,_xlfn.CONCAT(A95,"-W0",B95),_xlfn.CONCAT(A95,"-W",B95)))</f>
        <v>2019-W40</v>
      </c>
      <c r="E95" s="30">
        <f>DATE(Tableau1[[#This Row],[ANNEE
REMPLISSEZ
(Format: YYYY)]],1,-2)-WEEKDAY(DATE(Tableau1[[#This Row],[ANNEE
REMPLISSEZ
(Format: YYYY)]],1,3))+Tableau1[[#This Row],[SEMAINE
REMPLISSEZ
(Format: Isoweek 1 à 52 ou 53)]]*7</f>
        <v>43738</v>
      </c>
      <c r="F95" s="85">
        <f>IF(NOT(ISBLANK(Tableau1[[#This Row],[SEMAINE
REMPLISSEZ
(Format: Isoweek 1 à 52 ou 53)]])),ROW()-1,"")</f>
        <v>94</v>
      </c>
      <c r="G95" s="29">
        <f>IF(NOT(ISBLANK(Tableau1[[#This Row],[INCIDENCE
REMPLISSEZ]])),1,0)</f>
        <v>1</v>
      </c>
    </row>
    <row r="96" spans="1:7">
      <c r="A96" s="177">
        <v>2019</v>
      </c>
      <c r="B96" s="177">
        <v>41</v>
      </c>
      <c r="C96" s="196">
        <v>25</v>
      </c>
      <c r="D96" s="28" t="str">
        <f>IF(ISBLANK(Tableau1[[#This Row],[SEMAINE
REMPLISSEZ
(Format: Isoweek 1 à 52 ou 53)]]), " ", IF(B96&lt;10,_xlfn.CONCAT(A96,"-W0",B96),_xlfn.CONCAT(A96,"-W",B96)))</f>
        <v>2019-W41</v>
      </c>
      <c r="E96" s="30">
        <f>DATE(Tableau1[[#This Row],[ANNEE
REMPLISSEZ
(Format: YYYY)]],1,-2)-WEEKDAY(DATE(Tableau1[[#This Row],[ANNEE
REMPLISSEZ
(Format: YYYY)]],1,3))+Tableau1[[#This Row],[SEMAINE
REMPLISSEZ
(Format: Isoweek 1 à 52 ou 53)]]*7</f>
        <v>43745</v>
      </c>
      <c r="F96" s="85">
        <f>IF(NOT(ISBLANK(Tableau1[[#This Row],[SEMAINE
REMPLISSEZ
(Format: Isoweek 1 à 52 ou 53)]])),ROW()-1,"")</f>
        <v>95</v>
      </c>
      <c r="G96" s="29">
        <f>IF(NOT(ISBLANK(Tableau1[[#This Row],[INCIDENCE
REMPLISSEZ]])),1,0)</f>
        <v>1</v>
      </c>
    </row>
    <row r="97" spans="1:7">
      <c r="A97" s="177">
        <v>2019</v>
      </c>
      <c r="B97" s="177">
        <v>42</v>
      </c>
      <c r="C97" s="196">
        <v>23</v>
      </c>
      <c r="D97" s="28" t="str">
        <f>IF(ISBLANK(Tableau1[[#This Row],[SEMAINE
REMPLISSEZ
(Format: Isoweek 1 à 52 ou 53)]]), " ", IF(B97&lt;10,_xlfn.CONCAT(A97,"-W0",B97),_xlfn.CONCAT(A97,"-W",B97)))</f>
        <v>2019-W42</v>
      </c>
      <c r="E97" s="30">
        <f>DATE(Tableau1[[#This Row],[ANNEE
REMPLISSEZ
(Format: YYYY)]],1,-2)-WEEKDAY(DATE(Tableau1[[#This Row],[ANNEE
REMPLISSEZ
(Format: YYYY)]],1,3))+Tableau1[[#This Row],[SEMAINE
REMPLISSEZ
(Format: Isoweek 1 à 52 ou 53)]]*7</f>
        <v>43752</v>
      </c>
      <c r="F97" s="85">
        <f>IF(NOT(ISBLANK(Tableau1[[#This Row],[SEMAINE
REMPLISSEZ
(Format: Isoweek 1 à 52 ou 53)]])),ROW()-1,"")</f>
        <v>96</v>
      </c>
      <c r="G97" s="29">
        <f>IF(NOT(ISBLANK(Tableau1[[#This Row],[INCIDENCE
REMPLISSEZ]])),1,0)</f>
        <v>1</v>
      </c>
    </row>
    <row r="98" spans="1:7">
      <c r="A98" s="177">
        <v>2019</v>
      </c>
      <c r="B98" s="177">
        <v>43</v>
      </c>
      <c r="C98" s="196">
        <v>31</v>
      </c>
      <c r="D98" s="28" t="str">
        <f>IF(ISBLANK(Tableau1[[#This Row],[SEMAINE
REMPLISSEZ
(Format: Isoweek 1 à 52 ou 53)]]), " ", IF(B98&lt;10,_xlfn.CONCAT(A98,"-W0",B98),_xlfn.CONCAT(A98,"-W",B98)))</f>
        <v>2019-W43</v>
      </c>
      <c r="E98" s="30">
        <f>DATE(Tableau1[[#This Row],[ANNEE
REMPLISSEZ
(Format: YYYY)]],1,-2)-WEEKDAY(DATE(Tableau1[[#This Row],[ANNEE
REMPLISSEZ
(Format: YYYY)]],1,3))+Tableau1[[#This Row],[SEMAINE
REMPLISSEZ
(Format: Isoweek 1 à 52 ou 53)]]*7</f>
        <v>43759</v>
      </c>
      <c r="F98" s="85">
        <f>IF(NOT(ISBLANK(Tableau1[[#This Row],[SEMAINE
REMPLISSEZ
(Format: Isoweek 1 à 52 ou 53)]])),ROW()-1,"")</f>
        <v>97</v>
      </c>
      <c r="G98" s="29">
        <f>IF(NOT(ISBLANK(Tableau1[[#This Row],[INCIDENCE
REMPLISSEZ]])),1,0)</f>
        <v>1</v>
      </c>
    </row>
    <row r="99" spans="1:7">
      <c r="A99" s="177">
        <v>2019</v>
      </c>
      <c r="B99" s="177">
        <v>44</v>
      </c>
      <c r="C99" s="196">
        <v>42</v>
      </c>
      <c r="D99" s="28" t="str">
        <f>IF(ISBLANK(Tableau1[[#This Row],[SEMAINE
REMPLISSEZ
(Format: Isoweek 1 à 52 ou 53)]]), " ", IF(B99&lt;10,_xlfn.CONCAT(A99,"-W0",B99),_xlfn.CONCAT(A99,"-W",B99)))</f>
        <v>2019-W44</v>
      </c>
      <c r="E99" s="30">
        <f>DATE(Tableau1[[#This Row],[ANNEE
REMPLISSEZ
(Format: YYYY)]],1,-2)-WEEKDAY(DATE(Tableau1[[#This Row],[ANNEE
REMPLISSEZ
(Format: YYYY)]],1,3))+Tableau1[[#This Row],[SEMAINE
REMPLISSEZ
(Format: Isoweek 1 à 52 ou 53)]]*7</f>
        <v>43766</v>
      </c>
      <c r="F99" s="85">
        <f>IF(NOT(ISBLANK(Tableau1[[#This Row],[SEMAINE
REMPLISSEZ
(Format: Isoweek 1 à 52 ou 53)]])),ROW()-1,"")</f>
        <v>98</v>
      </c>
      <c r="G99" s="29">
        <f>IF(NOT(ISBLANK(Tableau1[[#This Row],[INCIDENCE
REMPLISSEZ]])),1,0)</f>
        <v>1</v>
      </c>
    </row>
    <row r="100" spans="1:7">
      <c r="A100" s="177">
        <v>2019</v>
      </c>
      <c r="B100" s="177">
        <v>45</v>
      </c>
      <c r="C100" s="196">
        <v>37</v>
      </c>
      <c r="D100" s="28" t="str">
        <f>IF(ISBLANK(Tableau1[[#This Row],[SEMAINE
REMPLISSEZ
(Format: Isoweek 1 à 52 ou 53)]]), " ", IF(B100&lt;10,_xlfn.CONCAT(A100,"-W0",B100),_xlfn.CONCAT(A100,"-W",B100)))</f>
        <v>2019-W45</v>
      </c>
      <c r="E100" s="30">
        <f>DATE(Tableau1[[#This Row],[ANNEE
REMPLISSEZ
(Format: YYYY)]],1,-2)-WEEKDAY(DATE(Tableau1[[#This Row],[ANNEE
REMPLISSEZ
(Format: YYYY)]],1,3))+Tableau1[[#This Row],[SEMAINE
REMPLISSEZ
(Format: Isoweek 1 à 52 ou 53)]]*7</f>
        <v>43773</v>
      </c>
      <c r="F100" s="85">
        <f>IF(NOT(ISBLANK(Tableau1[[#This Row],[SEMAINE
REMPLISSEZ
(Format: Isoweek 1 à 52 ou 53)]])),ROW()-1,"")</f>
        <v>99</v>
      </c>
      <c r="G100" s="29">
        <f>IF(NOT(ISBLANK(Tableau1[[#This Row],[INCIDENCE
REMPLISSEZ]])),1,0)</f>
        <v>1</v>
      </c>
    </row>
    <row r="101" spans="1:7">
      <c r="A101" s="177">
        <v>2019</v>
      </c>
      <c r="B101" s="177">
        <v>46</v>
      </c>
      <c r="C101" s="196">
        <v>14</v>
      </c>
      <c r="D101" s="28" t="str">
        <f>IF(ISBLANK(Tableau1[[#This Row],[SEMAINE
REMPLISSEZ
(Format: Isoweek 1 à 52 ou 53)]]), " ", IF(B101&lt;10,_xlfn.CONCAT(A101,"-W0",B101),_xlfn.CONCAT(A101,"-W",B101)))</f>
        <v>2019-W46</v>
      </c>
      <c r="E101" s="30">
        <f>DATE(Tableau1[[#This Row],[ANNEE
REMPLISSEZ
(Format: YYYY)]],1,-2)-WEEKDAY(DATE(Tableau1[[#This Row],[ANNEE
REMPLISSEZ
(Format: YYYY)]],1,3))+Tableau1[[#This Row],[SEMAINE
REMPLISSEZ
(Format: Isoweek 1 à 52 ou 53)]]*7</f>
        <v>43780</v>
      </c>
      <c r="F101" s="85">
        <f>IF(NOT(ISBLANK(Tableau1[[#This Row],[SEMAINE
REMPLISSEZ
(Format: Isoweek 1 à 52 ou 53)]])),ROW()-1,"")</f>
        <v>100</v>
      </c>
      <c r="G101" s="29">
        <f>IF(NOT(ISBLANK(Tableau1[[#This Row],[INCIDENCE
REMPLISSEZ]])),1,0)</f>
        <v>1</v>
      </c>
    </row>
    <row r="102" spans="1:7">
      <c r="A102" s="177">
        <v>2019</v>
      </c>
      <c r="B102" s="177">
        <v>47</v>
      </c>
      <c r="C102" s="196">
        <v>13</v>
      </c>
      <c r="D102" s="28" t="str">
        <f>IF(ISBLANK(Tableau1[[#This Row],[SEMAINE
REMPLISSEZ
(Format: Isoweek 1 à 52 ou 53)]]), " ", IF(B102&lt;10,_xlfn.CONCAT(A102,"-W0",B102),_xlfn.CONCAT(A102,"-W",B102)))</f>
        <v>2019-W47</v>
      </c>
      <c r="E102" s="30">
        <f>DATE(Tableau1[[#This Row],[ANNEE
REMPLISSEZ
(Format: YYYY)]],1,-2)-WEEKDAY(DATE(Tableau1[[#This Row],[ANNEE
REMPLISSEZ
(Format: YYYY)]],1,3))+Tableau1[[#This Row],[SEMAINE
REMPLISSEZ
(Format: Isoweek 1 à 52 ou 53)]]*7</f>
        <v>43787</v>
      </c>
      <c r="F102" s="85">
        <f>IF(NOT(ISBLANK(Tableau1[[#This Row],[SEMAINE
REMPLISSEZ
(Format: Isoweek 1 à 52 ou 53)]])),ROW()-1,"")</f>
        <v>101</v>
      </c>
      <c r="G102" s="29">
        <f>IF(NOT(ISBLANK(Tableau1[[#This Row],[INCIDENCE
REMPLISSEZ]])),1,0)</f>
        <v>1</v>
      </c>
    </row>
    <row r="103" spans="1:7">
      <c r="A103" s="177">
        <v>2019</v>
      </c>
      <c r="B103" s="177">
        <v>48</v>
      </c>
      <c r="C103" s="196">
        <v>18</v>
      </c>
      <c r="D103" s="28" t="str">
        <f>IF(ISBLANK(Tableau1[[#This Row],[SEMAINE
REMPLISSEZ
(Format: Isoweek 1 à 52 ou 53)]]), " ", IF(B103&lt;10,_xlfn.CONCAT(A103,"-W0",B103),_xlfn.CONCAT(A103,"-W",B103)))</f>
        <v>2019-W48</v>
      </c>
      <c r="E103" s="30">
        <f>DATE(Tableau1[[#This Row],[ANNEE
REMPLISSEZ
(Format: YYYY)]],1,-2)-WEEKDAY(DATE(Tableau1[[#This Row],[ANNEE
REMPLISSEZ
(Format: YYYY)]],1,3))+Tableau1[[#This Row],[SEMAINE
REMPLISSEZ
(Format: Isoweek 1 à 52 ou 53)]]*7</f>
        <v>43794</v>
      </c>
      <c r="F103" s="85">
        <f>IF(NOT(ISBLANK(Tableau1[[#This Row],[SEMAINE
REMPLISSEZ
(Format: Isoweek 1 à 52 ou 53)]])),ROW()-1,"")</f>
        <v>102</v>
      </c>
      <c r="G103" s="29">
        <f>IF(NOT(ISBLANK(Tableau1[[#This Row],[INCIDENCE
REMPLISSEZ]])),1,0)</f>
        <v>1</v>
      </c>
    </row>
    <row r="104" spans="1:7">
      <c r="A104" s="177">
        <v>2019</v>
      </c>
      <c r="B104" s="177">
        <v>49</v>
      </c>
      <c r="C104" s="196">
        <v>16</v>
      </c>
      <c r="D104" s="28" t="str">
        <f>IF(ISBLANK(Tableau1[[#This Row],[SEMAINE
REMPLISSEZ
(Format: Isoweek 1 à 52 ou 53)]]), " ", IF(B104&lt;10,_xlfn.CONCAT(A104,"-W0",B104),_xlfn.CONCAT(A104,"-W",B104)))</f>
        <v>2019-W49</v>
      </c>
      <c r="E104" s="30">
        <f>DATE(Tableau1[[#This Row],[ANNEE
REMPLISSEZ
(Format: YYYY)]],1,-2)-WEEKDAY(DATE(Tableau1[[#This Row],[ANNEE
REMPLISSEZ
(Format: YYYY)]],1,3))+Tableau1[[#This Row],[SEMAINE
REMPLISSEZ
(Format: Isoweek 1 à 52 ou 53)]]*7</f>
        <v>43801</v>
      </c>
      <c r="F104" s="85">
        <f>IF(NOT(ISBLANK(Tableau1[[#This Row],[SEMAINE
REMPLISSEZ
(Format: Isoweek 1 à 52 ou 53)]])),ROW()-1,"")</f>
        <v>103</v>
      </c>
      <c r="G104" s="29">
        <f>IF(NOT(ISBLANK(Tableau1[[#This Row],[INCIDENCE
REMPLISSEZ]])),1,0)</f>
        <v>1</v>
      </c>
    </row>
    <row r="105" spans="1:7">
      <c r="A105" s="177">
        <v>2019</v>
      </c>
      <c r="B105" s="177">
        <v>50</v>
      </c>
      <c r="C105" s="196">
        <v>5</v>
      </c>
      <c r="D105" s="28" t="str">
        <f>IF(ISBLANK(Tableau1[[#This Row],[SEMAINE
REMPLISSEZ
(Format: Isoweek 1 à 52 ou 53)]]), " ", IF(B105&lt;10,_xlfn.CONCAT(A105,"-W0",B105),_xlfn.CONCAT(A105,"-W",B105)))</f>
        <v>2019-W50</v>
      </c>
      <c r="E105" s="30">
        <f>DATE(Tableau1[[#This Row],[ANNEE
REMPLISSEZ
(Format: YYYY)]],1,-2)-WEEKDAY(DATE(Tableau1[[#This Row],[ANNEE
REMPLISSEZ
(Format: YYYY)]],1,3))+Tableau1[[#This Row],[SEMAINE
REMPLISSEZ
(Format: Isoweek 1 à 52 ou 53)]]*7</f>
        <v>43808</v>
      </c>
      <c r="F105" s="85">
        <f>IF(NOT(ISBLANK(Tableau1[[#This Row],[SEMAINE
REMPLISSEZ
(Format: Isoweek 1 à 52 ou 53)]])),ROW()-1,"")</f>
        <v>104</v>
      </c>
      <c r="G105" s="29">
        <f>IF(NOT(ISBLANK(Tableau1[[#This Row],[INCIDENCE
REMPLISSEZ]])),1,0)</f>
        <v>1</v>
      </c>
    </row>
    <row r="106" spans="1:7">
      <c r="A106" s="177">
        <v>2019</v>
      </c>
      <c r="B106" s="177">
        <v>51</v>
      </c>
      <c r="C106" s="196">
        <v>4</v>
      </c>
      <c r="D106" s="28" t="str">
        <f>IF(ISBLANK(Tableau1[[#This Row],[SEMAINE
REMPLISSEZ
(Format: Isoweek 1 à 52 ou 53)]]), " ", IF(B106&lt;10,_xlfn.CONCAT(A106,"-W0",B106),_xlfn.CONCAT(A106,"-W",B106)))</f>
        <v>2019-W51</v>
      </c>
      <c r="E106" s="30">
        <f>DATE(Tableau1[[#This Row],[ANNEE
REMPLISSEZ
(Format: YYYY)]],1,-2)-WEEKDAY(DATE(Tableau1[[#This Row],[ANNEE
REMPLISSEZ
(Format: YYYY)]],1,3))+Tableau1[[#This Row],[SEMAINE
REMPLISSEZ
(Format: Isoweek 1 à 52 ou 53)]]*7</f>
        <v>43815</v>
      </c>
      <c r="F106" s="85">
        <f>IF(NOT(ISBLANK(Tableau1[[#This Row],[SEMAINE
REMPLISSEZ
(Format: Isoweek 1 à 52 ou 53)]])),ROW()-1,"")</f>
        <v>105</v>
      </c>
      <c r="G106" s="29">
        <f>IF(NOT(ISBLANK(Tableau1[[#This Row],[INCIDENCE
REMPLISSEZ]])),1,0)</f>
        <v>1</v>
      </c>
    </row>
    <row r="107" spans="1:7">
      <c r="A107" s="177">
        <v>2019</v>
      </c>
      <c r="B107" s="177">
        <v>52</v>
      </c>
      <c r="C107" s="196">
        <v>3</v>
      </c>
      <c r="D107" s="28" t="str">
        <f>IF(ISBLANK(Tableau1[[#This Row],[SEMAINE
REMPLISSEZ
(Format: Isoweek 1 à 52 ou 53)]]), " ", IF(B107&lt;10,_xlfn.CONCAT(A107,"-W0",B107),_xlfn.CONCAT(A107,"-W",B107)))</f>
        <v>2019-W52</v>
      </c>
      <c r="E107" s="30">
        <f>DATE(Tableau1[[#This Row],[ANNEE
REMPLISSEZ
(Format: YYYY)]],1,-2)-WEEKDAY(DATE(Tableau1[[#This Row],[ANNEE
REMPLISSEZ
(Format: YYYY)]],1,3))+Tableau1[[#This Row],[SEMAINE
REMPLISSEZ
(Format: Isoweek 1 à 52 ou 53)]]*7</f>
        <v>43822</v>
      </c>
      <c r="F107" s="85">
        <f>IF(NOT(ISBLANK(Tableau1[[#This Row],[SEMAINE
REMPLISSEZ
(Format: Isoweek 1 à 52 ou 53)]])),ROW()-1,"")</f>
        <v>106</v>
      </c>
      <c r="G107" s="29">
        <f>IF(NOT(ISBLANK(Tableau1[[#This Row],[INCIDENCE
REMPLISSEZ]])),1,0)</f>
        <v>1</v>
      </c>
    </row>
    <row r="108" spans="1:7">
      <c r="A108" s="177">
        <v>2020</v>
      </c>
      <c r="B108" s="177">
        <v>1</v>
      </c>
      <c r="C108" s="196">
        <v>11</v>
      </c>
      <c r="D108" s="28" t="str">
        <f>IF(ISBLANK(Tableau1[[#This Row],[SEMAINE
REMPLISSEZ
(Format: Isoweek 1 à 52 ou 53)]]), " ", IF(B108&lt;10,_xlfn.CONCAT(A108,"-W0",B108),_xlfn.CONCAT(A108,"-W",B108)))</f>
        <v>2020-W01</v>
      </c>
      <c r="E108" s="30">
        <f>DATE(Tableau1[[#This Row],[ANNEE
REMPLISSEZ
(Format: YYYY)]],1,-2)-WEEKDAY(DATE(Tableau1[[#This Row],[ANNEE
REMPLISSEZ
(Format: YYYY)]],1,3))+Tableau1[[#This Row],[SEMAINE
REMPLISSEZ
(Format: Isoweek 1 à 52 ou 53)]]*7</f>
        <v>43829</v>
      </c>
      <c r="F108" s="85">
        <f>IF(NOT(ISBLANK(Tableau1[[#This Row],[SEMAINE
REMPLISSEZ
(Format: Isoweek 1 à 52 ou 53)]])),ROW()-1,"")</f>
        <v>107</v>
      </c>
      <c r="G108" s="29">
        <f>IF(NOT(ISBLANK(Tableau1[[#This Row],[INCIDENCE
REMPLISSEZ]])),1,0)</f>
        <v>1</v>
      </c>
    </row>
    <row r="109" spans="1:7">
      <c r="A109" s="177">
        <v>2020</v>
      </c>
      <c r="B109" s="177">
        <v>2</v>
      </c>
      <c r="C109" s="196">
        <v>23</v>
      </c>
      <c r="D109" s="28" t="str">
        <f>IF(ISBLANK(Tableau1[[#This Row],[SEMAINE
REMPLISSEZ
(Format: Isoweek 1 à 52 ou 53)]]), " ", IF(B109&lt;10,_xlfn.CONCAT(A109,"-W0",B109),_xlfn.CONCAT(A109,"-W",B109)))</f>
        <v>2020-W02</v>
      </c>
      <c r="E109" s="30">
        <f>DATE(Tableau1[[#This Row],[ANNEE
REMPLISSEZ
(Format: YYYY)]],1,-2)-WEEKDAY(DATE(Tableau1[[#This Row],[ANNEE
REMPLISSEZ
(Format: YYYY)]],1,3))+Tableau1[[#This Row],[SEMAINE
REMPLISSEZ
(Format: Isoweek 1 à 52 ou 53)]]*7</f>
        <v>43836</v>
      </c>
      <c r="F109" s="85">
        <f>IF(NOT(ISBLANK(Tableau1[[#This Row],[SEMAINE
REMPLISSEZ
(Format: Isoweek 1 à 52 ou 53)]])),ROW()-1,"")</f>
        <v>108</v>
      </c>
      <c r="G109" s="29">
        <f>IF(NOT(ISBLANK(Tableau1[[#This Row],[INCIDENCE
REMPLISSEZ]])),1,0)</f>
        <v>1</v>
      </c>
    </row>
    <row r="110" spans="1:7">
      <c r="A110" s="177">
        <v>2020</v>
      </c>
      <c r="B110" s="177">
        <v>3</v>
      </c>
      <c r="C110" s="196">
        <v>16</v>
      </c>
      <c r="D110" s="28" t="str">
        <f>IF(ISBLANK(Tableau1[[#This Row],[SEMAINE
REMPLISSEZ
(Format: Isoweek 1 à 52 ou 53)]]), " ", IF(B110&lt;10,_xlfn.CONCAT(A110,"-W0",B110),_xlfn.CONCAT(A110,"-W",B110)))</f>
        <v>2020-W03</v>
      </c>
      <c r="E110" s="30">
        <f>DATE(Tableau1[[#This Row],[ANNEE
REMPLISSEZ
(Format: YYYY)]],1,-2)-WEEKDAY(DATE(Tableau1[[#This Row],[ANNEE
REMPLISSEZ
(Format: YYYY)]],1,3))+Tableau1[[#This Row],[SEMAINE
REMPLISSEZ
(Format: Isoweek 1 à 52 ou 53)]]*7</f>
        <v>43843</v>
      </c>
      <c r="F110" s="85">
        <f>IF(NOT(ISBLANK(Tableau1[[#This Row],[SEMAINE
REMPLISSEZ
(Format: Isoweek 1 à 52 ou 53)]])),ROW()-1,"")</f>
        <v>109</v>
      </c>
      <c r="G110" s="29">
        <f>IF(NOT(ISBLANK(Tableau1[[#This Row],[INCIDENCE
REMPLISSEZ]])),1,0)</f>
        <v>1</v>
      </c>
    </row>
    <row r="111" spans="1:7">
      <c r="A111" s="177">
        <v>2020</v>
      </c>
      <c r="B111" s="177">
        <v>4</v>
      </c>
      <c r="C111" s="196">
        <v>22</v>
      </c>
      <c r="D111" s="28" t="str">
        <f>IF(ISBLANK(Tableau1[[#This Row],[SEMAINE
REMPLISSEZ
(Format: Isoweek 1 à 52 ou 53)]]), " ", IF(B111&lt;10,_xlfn.CONCAT(A111,"-W0",B111),_xlfn.CONCAT(A111,"-W",B111)))</f>
        <v>2020-W04</v>
      </c>
      <c r="E111" s="30">
        <f>DATE(Tableau1[[#This Row],[ANNEE
REMPLISSEZ
(Format: YYYY)]],1,-2)-WEEKDAY(DATE(Tableau1[[#This Row],[ANNEE
REMPLISSEZ
(Format: YYYY)]],1,3))+Tableau1[[#This Row],[SEMAINE
REMPLISSEZ
(Format: Isoweek 1 à 52 ou 53)]]*7</f>
        <v>43850</v>
      </c>
      <c r="F111" s="85">
        <f>IF(NOT(ISBLANK(Tableau1[[#This Row],[SEMAINE
REMPLISSEZ
(Format: Isoweek 1 à 52 ou 53)]])),ROW()-1,"")</f>
        <v>110</v>
      </c>
      <c r="G111" s="29">
        <f>IF(NOT(ISBLANK(Tableau1[[#This Row],[INCIDENCE
REMPLISSEZ]])),1,0)</f>
        <v>1</v>
      </c>
    </row>
    <row r="112" spans="1:7">
      <c r="A112" s="177">
        <v>2020</v>
      </c>
      <c r="B112" s="177">
        <v>5</v>
      </c>
      <c r="C112" s="196">
        <v>23</v>
      </c>
      <c r="D112" s="28" t="str">
        <f>IF(ISBLANK(Tableau1[[#This Row],[SEMAINE
REMPLISSEZ
(Format: Isoweek 1 à 52 ou 53)]]), " ", IF(B112&lt;10,_xlfn.CONCAT(A112,"-W0",B112),_xlfn.CONCAT(A112,"-W",B112)))</f>
        <v>2020-W05</v>
      </c>
      <c r="E112" s="30">
        <f>DATE(Tableau1[[#This Row],[ANNEE
REMPLISSEZ
(Format: YYYY)]],1,-2)-WEEKDAY(DATE(Tableau1[[#This Row],[ANNEE
REMPLISSEZ
(Format: YYYY)]],1,3))+Tableau1[[#This Row],[SEMAINE
REMPLISSEZ
(Format: Isoweek 1 à 52 ou 53)]]*7</f>
        <v>43857</v>
      </c>
      <c r="F112" s="85">
        <f>IF(NOT(ISBLANK(Tableau1[[#This Row],[SEMAINE
REMPLISSEZ
(Format: Isoweek 1 à 52 ou 53)]])),ROW()-1,"")</f>
        <v>111</v>
      </c>
      <c r="G112" s="29">
        <f>IF(NOT(ISBLANK(Tableau1[[#This Row],[INCIDENCE
REMPLISSEZ]])),1,0)</f>
        <v>1</v>
      </c>
    </row>
    <row r="113" spans="1:7">
      <c r="A113" s="177">
        <v>2020</v>
      </c>
      <c r="B113" s="177">
        <v>6</v>
      </c>
      <c r="C113" s="196">
        <v>23</v>
      </c>
      <c r="D113" s="28" t="str">
        <f>IF(ISBLANK(Tableau1[[#This Row],[SEMAINE
REMPLISSEZ
(Format: Isoweek 1 à 52 ou 53)]]), " ", IF(B113&lt;10,_xlfn.CONCAT(A113,"-W0",B113),_xlfn.CONCAT(A113,"-W",B113)))</f>
        <v>2020-W06</v>
      </c>
      <c r="E113" s="30">
        <f>DATE(Tableau1[[#This Row],[ANNEE
REMPLISSEZ
(Format: YYYY)]],1,-2)-WEEKDAY(DATE(Tableau1[[#This Row],[ANNEE
REMPLISSEZ
(Format: YYYY)]],1,3))+Tableau1[[#This Row],[SEMAINE
REMPLISSEZ
(Format: Isoweek 1 à 52 ou 53)]]*7</f>
        <v>43864</v>
      </c>
      <c r="F113" s="85">
        <f>IF(NOT(ISBLANK(Tableau1[[#This Row],[SEMAINE
REMPLISSEZ
(Format: Isoweek 1 à 52 ou 53)]])),ROW()-1,"")</f>
        <v>112</v>
      </c>
      <c r="G113" s="29">
        <f>IF(NOT(ISBLANK(Tableau1[[#This Row],[INCIDENCE
REMPLISSEZ]])),1,0)</f>
        <v>1</v>
      </c>
    </row>
    <row r="114" spans="1:7">
      <c r="A114" s="177">
        <v>2020</v>
      </c>
      <c r="B114" s="177">
        <v>7</v>
      </c>
      <c r="C114" s="196">
        <v>50</v>
      </c>
      <c r="D114" s="28" t="str">
        <f>IF(ISBLANK(Tableau1[[#This Row],[SEMAINE
REMPLISSEZ
(Format: Isoweek 1 à 52 ou 53)]]), " ", IF(B114&lt;10,_xlfn.CONCAT(A114,"-W0",B114),_xlfn.CONCAT(A114,"-W",B114)))</f>
        <v>2020-W07</v>
      </c>
      <c r="E114" s="30">
        <f>DATE(Tableau1[[#This Row],[ANNEE
REMPLISSEZ
(Format: YYYY)]],1,-2)-WEEKDAY(DATE(Tableau1[[#This Row],[ANNEE
REMPLISSEZ
(Format: YYYY)]],1,3))+Tableau1[[#This Row],[SEMAINE
REMPLISSEZ
(Format: Isoweek 1 à 52 ou 53)]]*7</f>
        <v>43871</v>
      </c>
      <c r="F114" s="85">
        <f>IF(NOT(ISBLANK(Tableau1[[#This Row],[SEMAINE
REMPLISSEZ
(Format: Isoweek 1 à 52 ou 53)]])),ROW()-1,"")</f>
        <v>113</v>
      </c>
      <c r="G114" s="29">
        <f>IF(NOT(ISBLANK(Tableau1[[#This Row],[INCIDENCE
REMPLISSEZ]])),1,0)</f>
        <v>1</v>
      </c>
    </row>
    <row r="115" spans="1:7">
      <c r="A115" s="177">
        <v>2020</v>
      </c>
      <c r="B115" s="177">
        <v>8</v>
      </c>
      <c r="C115" s="196">
        <v>44</v>
      </c>
      <c r="D115" s="28" t="str">
        <f>IF(ISBLANK(Tableau1[[#This Row],[SEMAINE
REMPLISSEZ
(Format: Isoweek 1 à 52 ou 53)]]), " ", IF(B115&lt;10,_xlfn.CONCAT(A115,"-W0",B115),_xlfn.CONCAT(A115,"-W",B115)))</f>
        <v>2020-W08</v>
      </c>
      <c r="E115" s="30">
        <f>DATE(Tableau1[[#This Row],[ANNEE
REMPLISSEZ
(Format: YYYY)]],1,-2)-WEEKDAY(DATE(Tableau1[[#This Row],[ANNEE
REMPLISSEZ
(Format: YYYY)]],1,3))+Tableau1[[#This Row],[SEMAINE
REMPLISSEZ
(Format: Isoweek 1 à 52 ou 53)]]*7</f>
        <v>43878</v>
      </c>
      <c r="F115" s="85">
        <f>IF(NOT(ISBLANK(Tableau1[[#This Row],[SEMAINE
REMPLISSEZ
(Format: Isoweek 1 à 52 ou 53)]])),ROW()-1,"")</f>
        <v>114</v>
      </c>
      <c r="G115" s="29">
        <f>IF(NOT(ISBLANK(Tableau1[[#This Row],[INCIDENCE
REMPLISSEZ]])),1,0)</f>
        <v>1</v>
      </c>
    </row>
    <row r="116" spans="1:7">
      <c r="A116" s="177">
        <v>2020</v>
      </c>
      <c r="B116" s="177">
        <v>9</v>
      </c>
      <c r="C116" s="196">
        <v>39</v>
      </c>
      <c r="D116" s="28" t="str">
        <f>IF(ISBLANK(Tableau1[[#This Row],[SEMAINE
REMPLISSEZ
(Format: Isoweek 1 à 52 ou 53)]]), " ", IF(B116&lt;10,_xlfn.CONCAT(A116,"-W0",B116),_xlfn.CONCAT(A116,"-W",B116)))</f>
        <v>2020-W09</v>
      </c>
      <c r="E116" s="30">
        <f>DATE(Tableau1[[#This Row],[ANNEE
REMPLISSEZ
(Format: YYYY)]],1,-2)-WEEKDAY(DATE(Tableau1[[#This Row],[ANNEE
REMPLISSEZ
(Format: YYYY)]],1,3))+Tableau1[[#This Row],[SEMAINE
REMPLISSEZ
(Format: Isoweek 1 à 52 ou 53)]]*7</f>
        <v>43885</v>
      </c>
      <c r="F116" s="85">
        <f>IF(NOT(ISBLANK(Tableau1[[#This Row],[SEMAINE
REMPLISSEZ
(Format: Isoweek 1 à 52 ou 53)]])),ROW()-1,"")</f>
        <v>115</v>
      </c>
      <c r="G116" s="29">
        <f>IF(NOT(ISBLANK(Tableau1[[#This Row],[INCIDENCE
REMPLISSEZ]])),1,0)</f>
        <v>1</v>
      </c>
    </row>
    <row r="117" spans="1:7">
      <c r="A117" s="177">
        <v>2020</v>
      </c>
      <c r="B117" s="177">
        <v>10</v>
      </c>
      <c r="C117" s="196">
        <v>40</v>
      </c>
      <c r="D117" s="28" t="str">
        <f>IF(ISBLANK(Tableau1[[#This Row],[SEMAINE
REMPLISSEZ
(Format: Isoweek 1 à 52 ou 53)]]), " ", IF(B117&lt;10,_xlfn.CONCAT(A117,"-W0",B117),_xlfn.CONCAT(A117,"-W",B117)))</f>
        <v>2020-W10</v>
      </c>
      <c r="E117" s="30">
        <f>DATE(Tableau1[[#This Row],[ANNEE
REMPLISSEZ
(Format: YYYY)]],1,-2)-WEEKDAY(DATE(Tableau1[[#This Row],[ANNEE
REMPLISSEZ
(Format: YYYY)]],1,3))+Tableau1[[#This Row],[SEMAINE
REMPLISSEZ
(Format: Isoweek 1 à 52 ou 53)]]*7</f>
        <v>43892</v>
      </c>
      <c r="F117" s="85">
        <f>IF(NOT(ISBLANK(Tableau1[[#This Row],[SEMAINE
REMPLISSEZ
(Format: Isoweek 1 à 52 ou 53)]])),ROW()-1,"")</f>
        <v>116</v>
      </c>
      <c r="G117" s="29">
        <f>IF(NOT(ISBLANK(Tableau1[[#This Row],[INCIDENCE
REMPLISSEZ]])),1,0)</f>
        <v>1</v>
      </c>
    </row>
    <row r="118" spans="1:7">
      <c r="A118" s="177">
        <v>2020</v>
      </c>
      <c r="B118" s="177">
        <v>11</v>
      </c>
      <c r="C118" s="196">
        <v>23</v>
      </c>
      <c r="D118" s="28" t="str">
        <f>IF(ISBLANK(Tableau1[[#This Row],[SEMAINE
REMPLISSEZ
(Format: Isoweek 1 à 52 ou 53)]]), " ", IF(B118&lt;10,_xlfn.CONCAT(A118,"-W0",B118),_xlfn.CONCAT(A118,"-W",B118)))</f>
        <v>2020-W11</v>
      </c>
      <c r="E118" s="30">
        <f>DATE(Tableau1[[#This Row],[ANNEE
REMPLISSEZ
(Format: YYYY)]],1,-2)-WEEKDAY(DATE(Tableau1[[#This Row],[ANNEE
REMPLISSEZ
(Format: YYYY)]],1,3))+Tableau1[[#This Row],[SEMAINE
REMPLISSEZ
(Format: Isoweek 1 à 52 ou 53)]]*7</f>
        <v>43899</v>
      </c>
      <c r="F118" s="85">
        <f>IF(NOT(ISBLANK(Tableau1[[#This Row],[SEMAINE
REMPLISSEZ
(Format: Isoweek 1 à 52 ou 53)]])),ROW()-1,"")</f>
        <v>117</v>
      </c>
      <c r="G118" s="29">
        <f>IF(NOT(ISBLANK(Tableau1[[#This Row],[INCIDENCE
REMPLISSEZ]])),1,0)</f>
        <v>1</v>
      </c>
    </row>
    <row r="119" spans="1:7">
      <c r="A119" s="177">
        <v>2020</v>
      </c>
      <c r="B119" s="177">
        <v>12</v>
      </c>
      <c r="C119" s="196">
        <v>22</v>
      </c>
      <c r="D119" s="28" t="str">
        <f>IF(ISBLANK(Tableau1[[#This Row],[SEMAINE
REMPLISSEZ
(Format: Isoweek 1 à 52 ou 53)]]), " ", IF(B119&lt;10,_xlfn.CONCAT(A119,"-W0",B119),_xlfn.CONCAT(A119,"-W",B119)))</f>
        <v>2020-W12</v>
      </c>
      <c r="E119" s="30">
        <f>DATE(Tableau1[[#This Row],[ANNEE
REMPLISSEZ
(Format: YYYY)]],1,-2)-WEEKDAY(DATE(Tableau1[[#This Row],[ANNEE
REMPLISSEZ
(Format: YYYY)]],1,3))+Tableau1[[#This Row],[SEMAINE
REMPLISSEZ
(Format: Isoweek 1 à 52 ou 53)]]*7</f>
        <v>43906</v>
      </c>
      <c r="F119" s="85">
        <f>IF(NOT(ISBLANK(Tableau1[[#This Row],[SEMAINE
REMPLISSEZ
(Format: Isoweek 1 à 52 ou 53)]])),ROW()-1,"")</f>
        <v>118</v>
      </c>
      <c r="G119" s="29">
        <f>IF(NOT(ISBLANK(Tableau1[[#This Row],[INCIDENCE
REMPLISSEZ]])),1,0)</f>
        <v>1</v>
      </c>
    </row>
    <row r="120" spans="1:7">
      <c r="A120" s="177">
        <v>2020</v>
      </c>
      <c r="B120" s="177">
        <v>13</v>
      </c>
      <c r="C120" s="196">
        <v>8</v>
      </c>
      <c r="D120" s="28" t="str">
        <f>IF(ISBLANK(Tableau1[[#This Row],[SEMAINE
REMPLISSEZ
(Format: Isoweek 1 à 52 ou 53)]]), " ", IF(B120&lt;10,_xlfn.CONCAT(A120,"-W0",B120),_xlfn.CONCAT(A120,"-W",B120)))</f>
        <v>2020-W13</v>
      </c>
      <c r="E120" s="30">
        <f>DATE(Tableau1[[#This Row],[ANNEE
REMPLISSEZ
(Format: YYYY)]],1,-2)-WEEKDAY(DATE(Tableau1[[#This Row],[ANNEE
REMPLISSEZ
(Format: YYYY)]],1,3))+Tableau1[[#This Row],[SEMAINE
REMPLISSEZ
(Format: Isoweek 1 à 52 ou 53)]]*7</f>
        <v>43913</v>
      </c>
      <c r="F120" s="85">
        <f>IF(NOT(ISBLANK(Tableau1[[#This Row],[SEMAINE
REMPLISSEZ
(Format: Isoweek 1 à 52 ou 53)]])),ROW()-1,"")</f>
        <v>119</v>
      </c>
      <c r="G120" s="29">
        <f>IF(NOT(ISBLANK(Tableau1[[#This Row],[INCIDENCE
REMPLISSEZ]])),1,0)</f>
        <v>1</v>
      </c>
    </row>
    <row r="121" spans="1:7">
      <c r="A121" s="177">
        <v>2020</v>
      </c>
      <c r="B121" s="177">
        <v>14</v>
      </c>
      <c r="C121" s="196">
        <v>4</v>
      </c>
      <c r="D121" s="28" t="str">
        <f>IF(ISBLANK(Tableau1[[#This Row],[SEMAINE
REMPLISSEZ
(Format: Isoweek 1 à 52 ou 53)]]), " ", IF(B121&lt;10,_xlfn.CONCAT(A121,"-W0",B121),_xlfn.CONCAT(A121,"-W",B121)))</f>
        <v>2020-W14</v>
      </c>
      <c r="E121" s="30">
        <f>DATE(Tableau1[[#This Row],[ANNEE
REMPLISSEZ
(Format: YYYY)]],1,-2)-WEEKDAY(DATE(Tableau1[[#This Row],[ANNEE
REMPLISSEZ
(Format: YYYY)]],1,3))+Tableau1[[#This Row],[SEMAINE
REMPLISSEZ
(Format: Isoweek 1 à 52 ou 53)]]*7</f>
        <v>43920</v>
      </c>
      <c r="F121" s="85">
        <f>IF(NOT(ISBLANK(Tableau1[[#This Row],[SEMAINE
REMPLISSEZ
(Format: Isoweek 1 à 52 ou 53)]])),ROW()-1,"")</f>
        <v>120</v>
      </c>
      <c r="G121" s="29">
        <f>IF(NOT(ISBLANK(Tableau1[[#This Row],[INCIDENCE
REMPLISSEZ]])),1,0)</f>
        <v>1</v>
      </c>
    </row>
    <row r="122" spans="1:7">
      <c r="A122" s="177">
        <v>2020</v>
      </c>
      <c r="B122" s="177">
        <v>15</v>
      </c>
      <c r="C122" s="196">
        <v>3</v>
      </c>
      <c r="D122" s="28" t="str">
        <f>IF(ISBLANK(Tableau1[[#This Row],[SEMAINE
REMPLISSEZ
(Format: Isoweek 1 à 52 ou 53)]]), " ", IF(B122&lt;10,_xlfn.CONCAT(A122,"-W0",B122),_xlfn.CONCAT(A122,"-W",B122)))</f>
        <v>2020-W15</v>
      </c>
      <c r="E122" s="30">
        <f>DATE(Tableau1[[#This Row],[ANNEE
REMPLISSEZ
(Format: YYYY)]],1,-2)-WEEKDAY(DATE(Tableau1[[#This Row],[ANNEE
REMPLISSEZ
(Format: YYYY)]],1,3))+Tableau1[[#This Row],[SEMAINE
REMPLISSEZ
(Format: Isoweek 1 à 52 ou 53)]]*7</f>
        <v>43927</v>
      </c>
      <c r="F122" s="85">
        <f>IF(NOT(ISBLANK(Tableau1[[#This Row],[SEMAINE
REMPLISSEZ
(Format: Isoweek 1 à 52 ou 53)]])),ROW()-1,"")</f>
        <v>121</v>
      </c>
      <c r="G122" s="29">
        <f>IF(NOT(ISBLANK(Tableau1[[#This Row],[INCIDENCE
REMPLISSEZ]])),1,0)</f>
        <v>1</v>
      </c>
    </row>
    <row r="123" spans="1:7">
      <c r="A123" s="177">
        <v>2020</v>
      </c>
      <c r="B123" s="177">
        <v>16</v>
      </c>
      <c r="C123" s="196">
        <v>10</v>
      </c>
      <c r="D123" s="28" t="str">
        <f>IF(ISBLANK(Tableau1[[#This Row],[SEMAINE
REMPLISSEZ
(Format: Isoweek 1 à 52 ou 53)]]), " ", IF(B123&lt;10,_xlfn.CONCAT(A123,"-W0",B123),_xlfn.CONCAT(A123,"-W",B123)))</f>
        <v>2020-W16</v>
      </c>
      <c r="E123" s="30">
        <f>DATE(Tableau1[[#This Row],[ANNEE
REMPLISSEZ
(Format: YYYY)]],1,-2)-WEEKDAY(DATE(Tableau1[[#This Row],[ANNEE
REMPLISSEZ
(Format: YYYY)]],1,3))+Tableau1[[#This Row],[SEMAINE
REMPLISSEZ
(Format: Isoweek 1 à 52 ou 53)]]*7</f>
        <v>43934</v>
      </c>
      <c r="F123" s="85">
        <f>IF(NOT(ISBLANK(Tableau1[[#This Row],[SEMAINE
REMPLISSEZ
(Format: Isoweek 1 à 52 ou 53)]])),ROW()-1,"")</f>
        <v>122</v>
      </c>
      <c r="G123" s="29">
        <f>IF(NOT(ISBLANK(Tableau1[[#This Row],[INCIDENCE
REMPLISSEZ]])),1,0)</f>
        <v>1</v>
      </c>
    </row>
    <row r="124" spans="1:7">
      <c r="A124" s="177">
        <v>2020</v>
      </c>
      <c r="B124" s="177">
        <v>17</v>
      </c>
      <c r="C124" s="196">
        <v>10</v>
      </c>
      <c r="D124" s="28" t="str">
        <f>IF(ISBLANK(Tableau1[[#This Row],[SEMAINE
REMPLISSEZ
(Format: Isoweek 1 à 52 ou 53)]]), " ", IF(B124&lt;10,_xlfn.CONCAT(A124,"-W0",B124),_xlfn.CONCAT(A124,"-W",B124)))</f>
        <v>2020-W17</v>
      </c>
      <c r="E124" s="30">
        <f>DATE(Tableau1[[#This Row],[ANNEE
REMPLISSEZ
(Format: YYYY)]],1,-2)-WEEKDAY(DATE(Tableau1[[#This Row],[ANNEE
REMPLISSEZ
(Format: YYYY)]],1,3))+Tableau1[[#This Row],[SEMAINE
REMPLISSEZ
(Format: Isoweek 1 à 52 ou 53)]]*7</f>
        <v>43941</v>
      </c>
      <c r="F124" s="85">
        <f>IF(NOT(ISBLANK(Tableau1[[#This Row],[SEMAINE
REMPLISSEZ
(Format: Isoweek 1 à 52 ou 53)]])),ROW()-1,"")</f>
        <v>123</v>
      </c>
      <c r="G124" s="29">
        <f>IF(NOT(ISBLANK(Tableau1[[#This Row],[INCIDENCE
REMPLISSEZ]])),1,0)</f>
        <v>1</v>
      </c>
    </row>
    <row r="125" spans="1:7">
      <c r="A125" s="177">
        <v>2020</v>
      </c>
      <c r="B125" s="177">
        <v>18</v>
      </c>
      <c r="C125" s="196">
        <v>9</v>
      </c>
      <c r="D125" s="28" t="str">
        <f>IF(ISBLANK(Tableau1[[#This Row],[SEMAINE
REMPLISSEZ
(Format: Isoweek 1 à 52 ou 53)]]), " ", IF(B125&lt;10,_xlfn.CONCAT(A125,"-W0",B125),_xlfn.CONCAT(A125,"-W",B125)))</f>
        <v>2020-W18</v>
      </c>
      <c r="E125" s="30">
        <f>DATE(Tableau1[[#This Row],[ANNEE
REMPLISSEZ
(Format: YYYY)]],1,-2)-WEEKDAY(DATE(Tableau1[[#This Row],[ANNEE
REMPLISSEZ
(Format: YYYY)]],1,3))+Tableau1[[#This Row],[SEMAINE
REMPLISSEZ
(Format: Isoweek 1 à 52 ou 53)]]*7</f>
        <v>43948</v>
      </c>
      <c r="F125" s="85">
        <f>IF(NOT(ISBLANK(Tableau1[[#This Row],[SEMAINE
REMPLISSEZ
(Format: Isoweek 1 à 52 ou 53)]])),ROW()-1,"")</f>
        <v>124</v>
      </c>
      <c r="G125" s="29">
        <f>IF(NOT(ISBLANK(Tableau1[[#This Row],[INCIDENCE
REMPLISSEZ]])),1,0)</f>
        <v>1</v>
      </c>
    </row>
    <row r="126" spans="1:7">
      <c r="A126" s="177">
        <v>2020</v>
      </c>
      <c r="B126" s="177">
        <v>19</v>
      </c>
      <c r="C126" s="196">
        <v>5</v>
      </c>
      <c r="D126" s="28" t="str">
        <f>IF(ISBLANK(Tableau1[[#This Row],[SEMAINE
REMPLISSEZ
(Format: Isoweek 1 à 52 ou 53)]]), " ", IF(B126&lt;10,_xlfn.CONCAT(A126,"-W0",B126),_xlfn.CONCAT(A126,"-W",B126)))</f>
        <v>2020-W19</v>
      </c>
      <c r="E126" s="30">
        <f>DATE(Tableau1[[#This Row],[ANNEE
REMPLISSEZ
(Format: YYYY)]],1,-2)-WEEKDAY(DATE(Tableau1[[#This Row],[ANNEE
REMPLISSEZ
(Format: YYYY)]],1,3))+Tableau1[[#This Row],[SEMAINE
REMPLISSEZ
(Format: Isoweek 1 à 52 ou 53)]]*7</f>
        <v>43955</v>
      </c>
      <c r="F126" s="85">
        <f>IF(NOT(ISBLANK(Tableau1[[#This Row],[SEMAINE
REMPLISSEZ
(Format: Isoweek 1 à 52 ou 53)]])),ROW()-1,"")</f>
        <v>125</v>
      </c>
      <c r="G126" s="29">
        <f>IF(NOT(ISBLANK(Tableau1[[#This Row],[INCIDENCE
REMPLISSEZ]])),1,0)</f>
        <v>1</v>
      </c>
    </row>
    <row r="127" spans="1:7">
      <c r="A127" s="177">
        <v>2020</v>
      </c>
      <c r="B127" s="177">
        <v>20</v>
      </c>
      <c r="C127" s="196">
        <v>5</v>
      </c>
      <c r="D127" s="28" t="str">
        <f>IF(ISBLANK(Tableau1[[#This Row],[SEMAINE
REMPLISSEZ
(Format: Isoweek 1 à 52 ou 53)]]), " ", IF(B127&lt;10,_xlfn.CONCAT(A127,"-W0",B127),_xlfn.CONCAT(A127,"-W",B127)))</f>
        <v>2020-W20</v>
      </c>
      <c r="E127" s="30">
        <f>DATE(Tableau1[[#This Row],[ANNEE
REMPLISSEZ
(Format: YYYY)]],1,-2)-WEEKDAY(DATE(Tableau1[[#This Row],[ANNEE
REMPLISSEZ
(Format: YYYY)]],1,3))+Tableau1[[#This Row],[SEMAINE
REMPLISSEZ
(Format: Isoweek 1 à 52 ou 53)]]*7</f>
        <v>43962</v>
      </c>
      <c r="F127" s="85">
        <f>IF(NOT(ISBLANK(Tableau1[[#This Row],[SEMAINE
REMPLISSEZ
(Format: Isoweek 1 à 52 ou 53)]])),ROW()-1,"")</f>
        <v>126</v>
      </c>
      <c r="G127" s="29">
        <f>IF(NOT(ISBLANK(Tableau1[[#This Row],[INCIDENCE
REMPLISSEZ]])),1,0)</f>
        <v>1</v>
      </c>
    </row>
    <row r="128" spans="1:7">
      <c r="A128" s="177">
        <v>2020</v>
      </c>
      <c r="B128" s="177">
        <v>21</v>
      </c>
      <c r="C128" s="196">
        <v>9</v>
      </c>
      <c r="D128" s="28" t="str">
        <f>IF(ISBLANK(Tableau1[[#This Row],[SEMAINE
REMPLISSEZ
(Format: Isoweek 1 à 52 ou 53)]]), " ", IF(B128&lt;10,_xlfn.CONCAT(A128,"-W0",B128),_xlfn.CONCAT(A128,"-W",B128)))</f>
        <v>2020-W21</v>
      </c>
      <c r="E128" s="30">
        <f>DATE(Tableau1[[#This Row],[ANNEE
REMPLISSEZ
(Format: YYYY)]],1,-2)-WEEKDAY(DATE(Tableau1[[#This Row],[ANNEE
REMPLISSEZ
(Format: YYYY)]],1,3))+Tableau1[[#This Row],[SEMAINE
REMPLISSEZ
(Format: Isoweek 1 à 52 ou 53)]]*7</f>
        <v>43969</v>
      </c>
      <c r="F128" s="85">
        <f>IF(NOT(ISBLANK(Tableau1[[#This Row],[SEMAINE
REMPLISSEZ
(Format: Isoweek 1 à 52 ou 53)]])),ROW()-1,"")</f>
        <v>127</v>
      </c>
      <c r="G128" s="29">
        <f>IF(NOT(ISBLANK(Tableau1[[#This Row],[INCIDENCE
REMPLISSEZ]])),1,0)</f>
        <v>1</v>
      </c>
    </row>
    <row r="129" spans="1:7">
      <c r="A129" s="177">
        <v>2020</v>
      </c>
      <c r="B129" s="177">
        <v>22</v>
      </c>
      <c r="C129" s="196">
        <v>11</v>
      </c>
      <c r="D129" s="28" t="str">
        <f>IF(ISBLANK(Tableau1[[#This Row],[SEMAINE
REMPLISSEZ
(Format: Isoweek 1 à 52 ou 53)]]), " ", IF(B129&lt;10,_xlfn.CONCAT(A129,"-W0",B129),_xlfn.CONCAT(A129,"-W",B129)))</f>
        <v>2020-W22</v>
      </c>
      <c r="E129" s="30">
        <f>DATE(Tableau1[[#This Row],[ANNEE
REMPLISSEZ
(Format: YYYY)]],1,-2)-WEEKDAY(DATE(Tableau1[[#This Row],[ANNEE
REMPLISSEZ
(Format: YYYY)]],1,3))+Tableau1[[#This Row],[SEMAINE
REMPLISSEZ
(Format: Isoweek 1 à 52 ou 53)]]*7</f>
        <v>43976</v>
      </c>
      <c r="F129" s="85">
        <f>IF(NOT(ISBLANK(Tableau1[[#This Row],[SEMAINE
REMPLISSEZ
(Format: Isoweek 1 à 52 ou 53)]])),ROW()-1,"")</f>
        <v>128</v>
      </c>
      <c r="G129" s="29">
        <f>IF(NOT(ISBLANK(Tableau1[[#This Row],[INCIDENCE
REMPLISSEZ]])),1,0)</f>
        <v>1</v>
      </c>
    </row>
    <row r="130" spans="1:7">
      <c r="A130" s="177">
        <v>2020</v>
      </c>
      <c r="B130" s="177">
        <v>23</v>
      </c>
      <c r="C130" s="196">
        <v>13</v>
      </c>
      <c r="D130" s="28" t="str">
        <f>IF(ISBLANK(Tableau1[[#This Row],[SEMAINE
REMPLISSEZ
(Format: Isoweek 1 à 52 ou 53)]]), " ", IF(B130&lt;10,_xlfn.CONCAT(A130,"-W0",B130),_xlfn.CONCAT(A130,"-W",B130)))</f>
        <v>2020-W23</v>
      </c>
      <c r="E130" s="30">
        <f>DATE(Tableau1[[#This Row],[ANNEE
REMPLISSEZ
(Format: YYYY)]],1,-2)-WEEKDAY(DATE(Tableau1[[#This Row],[ANNEE
REMPLISSEZ
(Format: YYYY)]],1,3))+Tableau1[[#This Row],[SEMAINE
REMPLISSEZ
(Format: Isoweek 1 à 52 ou 53)]]*7</f>
        <v>43983</v>
      </c>
      <c r="F130" s="85">
        <f>IF(NOT(ISBLANK(Tableau1[[#This Row],[SEMAINE
REMPLISSEZ
(Format: Isoweek 1 à 52 ou 53)]])),ROW()-1,"")</f>
        <v>129</v>
      </c>
      <c r="G130" s="29">
        <f>IF(NOT(ISBLANK(Tableau1[[#This Row],[INCIDENCE
REMPLISSEZ]])),1,0)</f>
        <v>1</v>
      </c>
    </row>
    <row r="131" spans="1:7">
      <c r="A131" s="177">
        <v>2020</v>
      </c>
      <c r="B131" s="177">
        <v>24</v>
      </c>
      <c r="C131" s="196">
        <v>11</v>
      </c>
      <c r="D131" s="28" t="str">
        <f>IF(ISBLANK(Tableau1[[#This Row],[SEMAINE
REMPLISSEZ
(Format: Isoweek 1 à 52 ou 53)]]), " ", IF(B131&lt;10,_xlfn.CONCAT(A131,"-W0",B131),_xlfn.CONCAT(A131,"-W",B131)))</f>
        <v>2020-W24</v>
      </c>
      <c r="E131" s="30">
        <f>DATE(Tableau1[[#This Row],[ANNEE
REMPLISSEZ
(Format: YYYY)]],1,-2)-WEEKDAY(DATE(Tableau1[[#This Row],[ANNEE
REMPLISSEZ
(Format: YYYY)]],1,3))+Tableau1[[#This Row],[SEMAINE
REMPLISSEZ
(Format: Isoweek 1 à 52 ou 53)]]*7</f>
        <v>43990</v>
      </c>
      <c r="F131" s="85">
        <f>IF(NOT(ISBLANK(Tableau1[[#This Row],[SEMAINE
REMPLISSEZ
(Format: Isoweek 1 à 52 ou 53)]])),ROW()-1,"")</f>
        <v>130</v>
      </c>
      <c r="G131" s="29">
        <f>IF(NOT(ISBLANK(Tableau1[[#This Row],[INCIDENCE
REMPLISSEZ]])),1,0)</f>
        <v>1</v>
      </c>
    </row>
    <row r="132" spans="1:7">
      <c r="A132" s="177">
        <v>2020</v>
      </c>
      <c r="B132" s="177">
        <v>25</v>
      </c>
      <c r="C132" s="196">
        <v>8</v>
      </c>
      <c r="D132" s="28" t="str">
        <f>IF(ISBLANK(Tableau1[[#This Row],[SEMAINE
REMPLISSEZ
(Format: Isoweek 1 à 52 ou 53)]]), " ", IF(B132&lt;10,_xlfn.CONCAT(A132,"-W0",B132),_xlfn.CONCAT(A132,"-W",B132)))</f>
        <v>2020-W25</v>
      </c>
      <c r="E132" s="30">
        <f>DATE(Tableau1[[#This Row],[ANNEE
REMPLISSEZ
(Format: YYYY)]],1,-2)-WEEKDAY(DATE(Tableau1[[#This Row],[ANNEE
REMPLISSEZ
(Format: YYYY)]],1,3))+Tableau1[[#This Row],[SEMAINE
REMPLISSEZ
(Format: Isoweek 1 à 52 ou 53)]]*7</f>
        <v>43997</v>
      </c>
      <c r="F132" s="85">
        <f>IF(NOT(ISBLANK(Tableau1[[#This Row],[SEMAINE
REMPLISSEZ
(Format: Isoweek 1 à 52 ou 53)]])),ROW()-1,"")</f>
        <v>131</v>
      </c>
      <c r="G132" s="29">
        <f>IF(NOT(ISBLANK(Tableau1[[#This Row],[INCIDENCE
REMPLISSEZ]])),1,0)</f>
        <v>1</v>
      </c>
    </row>
    <row r="133" spans="1:7">
      <c r="A133" s="177">
        <v>2020</v>
      </c>
      <c r="B133" s="177">
        <v>26</v>
      </c>
      <c r="C133" s="196">
        <v>14</v>
      </c>
      <c r="D133" s="28" t="str">
        <f>IF(ISBLANK(Tableau1[[#This Row],[SEMAINE
REMPLISSEZ
(Format: Isoweek 1 à 52 ou 53)]]), " ", IF(B133&lt;10,_xlfn.CONCAT(A133,"-W0",B133),_xlfn.CONCAT(A133,"-W",B133)))</f>
        <v>2020-W26</v>
      </c>
      <c r="E133" s="30">
        <f>DATE(Tableau1[[#This Row],[ANNEE
REMPLISSEZ
(Format: YYYY)]],1,-2)-WEEKDAY(DATE(Tableau1[[#This Row],[ANNEE
REMPLISSEZ
(Format: YYYY)]],1,3))+Tableau1[[#This Row],[SEMAINE
REMPLISSEZ
(Format: Isoweek 1 à 52 ou 53)]]*7</f>
        <v>44004</v>
      </c>
      <c r="F133" s="85">
        <f>IF(NOT(ISBLANK(Tableau1[[#This Row],[SEMAINE
REMPLISSEZ
(Format: Isoweek 1 à 52 ou 53)]])),ROW()-1,"")</f>
        <v>132</v>
      </c>
      <c r="G133" s="29">
        <f>IF(NOT(ISBLANK(Tableau1[[#This Row],[INCIDENCE
REMPLISSEZ]])),1,0)</f>
        <v>1</v>
      </c>
    </row>
    <row r="134" spans="1:7">
      <c r="A134" s="177">
        <v>2020</v>
      </c>
      <c r="B134" s="177">
        <v>27</v>
      </c>
      <c r="C134" s="196">
        <v>4</v>
      </c>
      <c r="D134" s="28" t="str">
        <f>IF(ISBLANK(Tableau1[[#This Row],[SEMAINE
REMPLISSEZ
(Format: Isoweek 1 à 52 ou 53)]]), " ", IF(B134&lt;10,_xlfn.CONCAT(A134,"-W0",B134),_xlfn.CONCAT(A134,"-W",B134)))</f>
        <v>2020-W27</v>
      </c>
      <c r="E134" s="30">
        <f>DATE(Tableau1[[#This Row],[ANNEE
REMPLISSEZ
(Format: YYYY)]],1,-2)-WEEKDAY(DATE(Tableau1[[#This Row],[ANNEE
REMPLISSEZ
(Format: YYYY)]],1,3))+Tableau1[[#This Row],[SEMAINE
REMPLISSEZ
(Format: Isoweek 1 à 52 ou 53)]]*7</f>
        <v>44011</v>
      </c>
      <c r="F134" s="85">
        <f>IF(NOT(ISBLANK(Tableau1[[#This Row],[SEMAINE
REMPLISSEZ
(Format: Isoweek 1 à 52 ou 53)]])),ROW()-1,"")</f>
        <v>133</v>
      </c>
      <c r="G134" s="29">
        <f>IF(NOT(ISBLANK(Tableau1[[#This Row],[INCIDENCE
REMPLISSEZ]])),1,0)</f>
        <v>1</v>
      </c>
    </row>
    <row r="135" spans="1:7">
      <c r="A135" s="177">
        <v>2020</v>
      </c>
      <c r="B135" s="177">
        <v>28</v>
      </c>
      <c r="C135" s="196">
        <v>8</v>
      </c>
      <c r="D135" s="28" t="str">
        <f>IF(ISBLANK(Tableau1[[#This Row],[SEMAINE
REMPLISSEZ
(Format: Isoweek 1 à 52 ou 53)]]), " ", IF(B135&lt;10,_xlfn.CONCAT(A135,"-W0",B135),_xlfn.CONCAT(A135,"-W",B135)))</f>
        <v>2020-W28</v>
      </c>
      <c r="E135" s="30">
        <f>DATE(Tableau1[[#This Row],[ANNEE
REMPLISSEZ
(Format: YYYY)]],1,-2)-WEEKDAY(DATE(Tableau1[[#This Row],[ANNEE
REMPLISSEZ
(Format: YYYY)]],1,3))+Tableau1[[#This Row],[SEMAINE
REMPLISSEZ
(Format: Isoweek 1 à 52 ou 53)]]*7</f>
        <v>44018</v>
      </c>
      <c r="F135" s="85">
        <f>IF(NOT(ISBLANK(Tableau1[[#This Row],[SEMAINE
REMPLISSEZ
(Format: Isoweek 1 à 52 ou 53)]])),ROW()-1,"")</f>
        <v>134</v>
      </c>
      <c r="G135" s="29">
        <f>IF(NOT(ISBLANK(Tableau1[[#This Row],[INCIDENCE
REMPLISSEZ]])),1,0)</f>
        <v>1</v>
      </c>
    </row>
    <row r="136" spans="1:7">
      <c r="A136" s="177">
        <v>2020</v>
      </c>
      <c r="B136" s="177">
        <v>29</v>
      </c>
      <c r="C136" s="196">
        <v>6</v>
      </c>
      <c r="D136" s="28" t="str">
        <f>IF(ISBLANK(Tableau1[[#This Row],[SEMAINE
REMPLISSEZ
(Format: Isoweek 1 à 52 ou 53)]]), " ", IF(B136&lt;10,_xlfn.CONCAT(A136,"-W0",B136),_xlfn.CONCAT(A136,"-W",B136)))</f>
        <v>2020-W29</v>
      </c>
      <c r="E136" s="30">
        <f>DATE(Tableau1[[#This Row],[ANNEE
REMPLISSEZ
(Format: YYYY)]],1,-2)-WEEKDAY(DATE(Tableau1[[#This Row],[ANNEE
REMPLISSEZ
(Format: YYYY)]],1,3))+Tableau1[[#This Row],[SEMAINE
REMPLISSEZ
(Format: Isoweek 1 à 52 ou 53)]]*7</f>
        <v>44025</v>
      </c>
      <c r="F136" s="85">
        <f>IF(NOT(ISBLANK(Tableau1[[#This Row],[SEMAINE
REMPLISSEZ
(Format: Isoweek 1 à 52 ou 53)]])),ROW()-1,"")</f>
        <v>135</v>
      </c>
      <c r="G136" s="29">
        <f>IF(NOT(ISBLANK(Tableau1[[#This Row],[INCIDENCE
REMPLISSEZ]])),1,0)</f>
        <v>1</v>
      </c>
    </row>
    <row r="137" spans="1:7">
      <c r="A137" s="177">
        <v>2020</v>
      </c>
      <c r="B137" s="177">
        <v>30</v>
      </c>
      <c r="C137" s="196">
        <v>8</v>
      </c>
      <c r="D137" s="28" t="str">
        <f>IF(ISBLANK(Tableau1[[#This Row],[SEMAINE
REMPLISSEZ
(Format: Isoweek 1 à 52 ou 53)]]), " ", IF(B137&lt;10,_xlfn.CONCAT(A137,"-W0",B137),_xlfn.CONCAT(A137,"-W",B137)))</f>
        <v>2020-W30</v>
      </c>
      <c r="E137" s="30">
        <f>DATE(Tableau1[[#This Row],[ANNEE
REMPLISSEZ
(Format: YYYY)]],1,-2)-WEEKDAY(DATE(Tableau1[[#This Row],[ANNEE
REMPLISSEZ
(Format: YYYY)]],1,3))+Tableau1[[#This Row],[SEMAINE
REMPLISSEZ
(Format: Isoweek 1 à 52 ou 53)]]*7</f>
        <v>44032</v>
      </c>
      <c r="F137" s="85">
        <f>IF(NOT(ISBLANK(Tableau1[[#This Row],[SEMAINE
REMPLISSEZ
(Format: Isoweek 1 à 52 ou 53)]])),ROW()-1,"")</f>
        <v>136</v>
      </c>
      <c r="G137" s="29">
        <f>IF(NOT(ISBLANK(Tableau1[[#This Row],[INCIDENCE
REMPLISSEZ]])),1,0)</f>
        <v>1</v>
      </c>
    </row>
    <row r="138" spans="1:7">
      <c r="A138" s="177">
        <v>2020</v>
      </c>
      <c r="B138" s="177">
        <v>31</v>
      </c>
      <c r="C138" s="196">
        <v>13</v>
      </c>
      <c r="D138" s="28" t="str">
        <f>IF(ISBLANK(Tableau1[[#This Row],[SEMAINE
REMPLISSEZ
(Format: Isoweek 1 à 52 ou 53)]]), " ", IF(B138&lt;10,_xlfn.CONCAT(A138,"-W0",B138),_xlfn.CONCAT(A138,"-W",B138)))</f>
        <v>2020-W31</v>
      </c>
      <c r="E138" s="30">
        <f>DATE(Tableau1[[#This Row],[ANNEE
REMPLISSEZ
(Format: YYYY)]],1,-2)-WEEKDAY(DATE(Tableau1[[#This Row],[ANNEE
REMPLISSEZ
(Format: YYYY)]],1,3))+Tableau1[[#This Row],[SEMAINE
REMPLISSEZ
(Format: Isoweek 1 à 52 ou 53)]]*7</f>
        <v>44039</v>
      </c>
      <c r="F138" s="85">
        <f>IF(NOT(ISBLANK(Tableau1[[#This Row],[SEMAINE
REMPLISSEZ
(Format: Isoweek 1 à 52 ou 53)]])),ROW()-1,"")</f>
        <v>137</v>
      </c>
      <c r="G138" s="29">
        <f>IF(NOT(ISBLANK(Tableau1[[#This Row],[INCIDENCE
REMPLISSEZ]])),1,0)</f>
        <v>1</v>
      </c>
    </row>
    <row r="139" spans="1:7">
      <c r="A139" s="177">
        <v>2020</v>
      </c>
      <c r="B139" s="177">
        <v>32</v>
      </c>
      <c r="C139" s="196">
        <v>25</v>
      </c>
      <c r="D139" s="28" t="str">
        <f>IF(ISBLANK(Tableau1[[#This Row],[SEMAINE
REMPLISSEZ
(Format: Isoweek 1 à 52 ou 53)]]), " ", IF(B139&lt;10,_xlfn.CONCAT(A139,"-W0",B139),_xlfn.CONCAT(A139,"-W",B139)))</f>
        <v>2020-W32</v>
      </c>
      <c r="E139" s="30">
        <f>DATE(Tableau1[[#This Row],[ANNEE
REMPLISSEZ
(Format: YYYY)]],1,-2)-WEEKDAY(DATE(Tableau1[[#This Row],[ANNEE
REMPLISSEZ
(Format: YYYY)]],1,3))+Tableau1[[#This Row],[SEMAINE
REMPLISSEZ
(Format: Isoweek 1 à 52 ou 53)]]*7</f>
        <v>44046</v>
      </c>
      <c r="F139" s="85">
        <f>IF(NOT(ISBLANK(Tableau1[[#This Row],[SEMAINE
REMPLISSEZ
(Format: Isoweek 1 à 52 ou 53)]])),ROW()-1,"")</f>
        <v>138</v>
      </c>
      <c r="G139" s="29">
        <f>IF(NOT(ISBLANK(Tableau1[[#This Row],[INCIDENCE
REMPLISSEZ]])),1,0)</f>
        <v>1</v>
      </c>
    </row>
    <row r="140" spans="1:7">
      <c r="A140" s="177">
        <v>2020</v>
      </c>
      <c r="B140" s="177">
        <v>33</v>
      </c>
      <c r="C140" s="196">
        <v>44</v>
      </c>
      <c r="D140" s="28" t="str">
        <f>IF(ISBLANK(Tableau1[[#This Row],[SEMAINE
REMPLISSEZ
(Format: Isoweek 1 à 52 ou 53)]]), " ", IF(B140&lt;10,_xlfn.CONCAT(A140,"-W0",B140),_xlfn.CONCAT(A140,"-W",B140)))</f>
        <v>2020-W33</v>
      </c>
      <c r="E140" s="30">
        <f>DATE(Tableau1[[#This Row],[ANNEE
REMPLISSEZ
(Format: YYYY)]],1,-2)-WEEKDAY(DATE(Tableau1[[#This Row],[ANNEE
REMPLISSEZ
(Format: YYYY)]],1,3))+Tableau1[[#This Row],[SEMAINE
REMPLISSEZ
(Format: Isoweek 1 à 52 ou 53)]]*7</f>
        <v>44053</v>
      </c>
      <c r="F140" s="85">
        <f>IF(NOT(ISBLANK(Tableau1[[#This Row],[SEMAINE
REMPLISSEZ
(Format: Isoweek 1 à 52 ou 53)]])),ROW()-1,"")</f>
        <v>139</v>
      </c>
      <c r="G140" s="29">
        <f>IF(NOT(ISBLANK(Tableau1[[#This Row],[INCIDENCE
REMPLISSEZ]])),1,0)</f>
        <v>1</v>
      </c>
    </row>
    <row r="141" spans="1:7">
      <c r="A141" s="177">
        <v>2020</v>
      </c>
      <c r="B141" s="177">
        <v>34</v>
      </c>
      <c r="C141" s="196">
        <v>102</v>
      </c>
      <c r="D141" s="28" t="str">
        <f>IF(ISBLANK(Tableau1[[#This Row],[SEMAINE
REMPLISSEZ
(Format: Isoweek 1 à 52 ou 53)]]), " ", IF(B141&lt;10,_xlfn.CONCAT(A141,"-W0",B141),_xlfn.CONCAT(A141,"-W",B141)))</f>
        <v>2020-W34</v>
      </c>
      <c r="E141" s="30">
        <f>DATE(Tableau1[[#This Row],[ANNEE
REMPLISSEZ
(Format: YYYY)]],1,-2)-WEEKDAY(DATE(Tableau1[[#This Row],[ANNEE
REMPLISSEZ
(Format: YYYY)]],1,3))+Tableau1[[#This Row],[SEMAINE
REMPLISSEZ
(Format: Isoweek 1 à 52 ou 53)]]*7</f>
        <v>44060</v>
      </c>
      <c r="F141" s="85">
        <f>IF(NOT(ISBLANK(Tableau1[[#This Row],[SEMAINE
REMPLISSEZ
(Format: Isoweek 1 à 52 ou 53)]])),ROW()-1,"")</f>
        <v>140</v>
      </c>
      <c r="G141" s="29">
        <f>IF(NOT(ISBLANK(Tableau1[[#This Row],[INCIDENCE
REMPLISSEZ]])),1,0)</f>
        <v>1</v>
      </c>
    </row>
    <row r="142" spans="1:7">
      <c r="A142" s="177">
        <v>2020</v>
      </c>
      <c r="B142" s="177">
        <v>35</v>
      </c>
      <c r="C142" s="196">
        <v>91</v>
      </c>
      <c r="D142" s="28" t="str">
        <f>IF(ISBLANK(Tableau1[[#This Row],[SEMAINE
REMPLISSEZ
(Format: Isoweek 1 à 52 ou 53)]]), " ", IF(B142&lt;10,_xlfn.CONCAT(A142,"-W0",B142),_xlfn.CONCAT(A142,"-W",B142)))</f>
        <v>2020-W35</v>
      </c>
      <c r="E142" s="30">
        <f>DATE(Tableau1[[#This Row],[ANNEE
REMPLISSEZ
(Format: YYYY)]],1,-2)-WEEKDAY(DATE(Tableau1[[#This Row],[ANNEE
REMPLISSEZ
(Format: YYYY)]],1,3))+Tableau1[[#This Row],[SEMAINE
REMPLISSEZ
(Format: Isoweek 1 à 52 ou 53)]]*7</f>
        <v>44067</v>
      </c>
      <c r="F142" s="85">
        <f>IF(NOT(ISBLANK(Tableau1[[#This Row],[SEMAINE
REMPLISSEZ
(Format: Isoweek 1 à 52 ou 53)]])),ROW()-1,"")</f>
        <v>141</v>
      </c>
      <c r="G142" s="29">
        <f>IF(NOT(ISBLANK(Tableau1[[#This Row],[INCIDENCE
REMPLISSEZ]])),1,0)</f>
        <v>1</v>
      </c>
    </row>
    <row r="143" spans="1:7">
      <c r="A143" s="177">
        <v>2020</v>
      </c>
      <c r="B143" s="177">
        <v>36</v>
      </c>
      <c r="C143" s="196">
        <v>93</v>
      </c>
      <c r="D143" s="28" t="str">
        <f>IF(ISBLANK(Tableau1[[#This Row],[SEMAINE
REMPLISSEZ
(Format: Isoweek 1 à 52 ou 53)]]), " ", IF(B143&lt;10,_xlfn.CONCAT(A143,"-W0",B143),_xlfn.CONCAT(A143,"-W",B143)))</f>
        <v>2020-W36</v>
      </c>
      <c r="E143" s="30">
        <f>DATE(Tableau1[[#This Row],[ANNEE
REMPLISSEZ
(Format: YYYY)]],1,-2)-WEEKDAY(DATE(Tableau1[[#This Row],[ANNEE
REMPLISSEZ
(Format: YYYY)]],1,3))+Tableau1[[#This Row],[SEMAINE
REMPLISSEZ
(Format: Isoweek 1 à 52 ou 53)]]*7</f>
        <v>44074</v>
      </c>
      <c r="F143" s="85">
        <f>IF(NOT(ISBLANK(Tableau1[[#This Row],[SEMAINE
REMPLISSEZ
(Format: Isoweek 1 à 52 ou 53)]])),ROW()-1,"")</f>
        <v>142</v>
      </c>
      <c r="G143" s="29">
        <f>IF(NOT(ISBLANK(Tableau1[[#This Row],[INCIDENCE
REMPLISSEZ]])),1,0)</f>
        <v>1</v>
      </c>
    </row>
    <row r="144" spans="1:7">
      <c r="A144" s="177">
        <v>2020</v>
      </c>
      <c r="B144" s="177">
        <v>37</v>
      </c>
      <c r="C144" s="196">
        <v>58</v>
      </c>
      <c r="D144" s="28" t="str">
        <f>IF(ISBLANK(Tableau1[[#This Row],[SEMAINE
REMPLISSEZ
(Format: Isoweek 1 à 52 ou 53)]]), " ", IF(B144&lt;10,_xlfn.CONCAT(A144,"-W0",B144),_xlfn.CONCAT(A144,"-W",B144)))</f>
        <v>2020-W37</v>
      </c>
      <c r="E144" s="30">
        <f>DATE(Tableau1[[#This Row],[ANNEE
REMPLISSEZ
(Format: YYYY)]],1,-2)-WEEKDAY(DATE(Tableau1[[#This Row],[ANNEE
REMPLISSEZ
(Format: YYYY)]],1,3))+Tableau1[[#This Row],[SEMAINE
REMPLISSEZ
(Format: Isoweek 1 à 52 ou 53)]]*7</f>
        <v>44081</v>
      </c>
      <c r="F144" s="85">
        <f>IF(NOT(ISBLANK(Tableau1[[#This Row],[SEMAINE
REMPLISSEZ
(Format: Isoweek 1 à 52 ou 53)]])),ROW()-1,"")</f>
        <v>143</v>
      </c>
      <c r="G144" s="29">
        <f>IF(NOT(ISBLANK(Tableau1[[#This Row],[INCIDENCE
REMPLISSEZ]])),1,0)</f>
        <v>1</v>
      </c>
    </row>
    <row r="145" spans="1:7">
      <c r="A145" s="177">
        <v>2020</v>
      </c>
      <c r="B145" s="177">
        <v>38</v>
      </c>
      <c r="C145" s="196">
        <v>65</v>
      </c>
      <c r="D145" s="28" t="str">
        <f>IF(ISBLANK(Tableau1[[#This Row],[SEMAINE
REMPLISSEZ
(Format: Isoweek 1 à 52 ou 53)]]), " ", IF(B145&lt;10,_xlfn.CONCAT(A145,"-W0",B145),_xlfn.CONCAT(A145,"-W",B145)))</f>
        <v>2020-W38</v>
      </c>
      <c r="E145" s="30">
        <f>DATE(Tableau1[[#This Row],[ANNEE
REMPLISSEZ
(Format: YYYY)]],1,-2)-WEEKDAY(DATE(Tableau1[[#This Row],[ANNEE
REMPLISSEZ
(Format: YYYY)]],1,3))+Tableau1[[#This Row],[SEMAINE
REMPLISSEZ
(Format: Isoweek 1 à 52 ou 53)]]*7</f>
        <v>44088</v>
      </c>
      <c r="F145" s="85">
        <f>IF(NOT(ISBLANK(Tableau1[[#This Row],[SEMAINE
REMPLISSEZ
(Format: Isoweek 1 à 52 ou 53)]])),ROW()-1,"")</f>
        <v>144</v>
      </c>
      <c r="G145" s="29">
        <f>IF(NOT(ISBLANK(Tableau1[[#This Row],[INCIDENCE
REMPLISSEZ]])),1,0)</f>
        <v>1</v>
      </c>
    </row>
    <row r="146" spans="1:7">
      <c r="A146" s="177">
        <v>2020</v>
      </c>
      <c r="B146" s="177">
        <v>39</v>
      </c>
      <c r="C146" s="196">
        <v>40</v>
      </c>
      <c r="D146" s="28" t="str">
        <f>IF(ISBLANK(Tableau1[[#This Row],[SEMAINE
REMPLISSEZ
(Format: Isoweek 1 à 52 ou 53)]]), " ", IF(B146&lt;10,_xlfn.CONCAT(A146,"-W0",B146),_xlfn.CONCAT(A146,"-W",B146)))</f>
        <v>2020-W39</v>
      </c>
      <c r="E146" s="30">
        <f>DATE(Tableau1[[#This Row],[ANNEE
REMPLISSEZ
(Format: YYYY)]],1,-2)-WEEKDAY(DATE(Tableau1[[#This Row],[ANNEE
REMPLISSEZ
(Format: YYYY)]],1,3))+Tableau1[[#This Row],[SEMAINE
REMPLISSEZ
(Format: Isoweek 1 à 52 ou 53)]]*7</f>
        <v>44095</v>
      </c>
      <c r="F146" s="85">
        <f>IF(NOT(ISBLANK(Tableau1[[#This Row],[SEMAINE
REMPLISSEZ
(Format: Isoweek 1 à 52 ou 53)]])),ROW()-1,"")</f>
        <v>145</v>
      </c>
      <c r="G146" s="29">
        <f>IF(NOT(ISBLANK(Tableau1[[#This Row],[INCIDENCE
REMPLISSEZ]])),1,0)</f>
        <v>1</v>
      </c>
    </row>
    <row r="147" spans="1:7">
      <c r="A147" s="177">
        <v>2020</v>
      </c>
      <c r="B147" s="177">
        <v>40</v>
      </c>
      <c r="C147" s="196">
        <v>31</v>
      </c>
      <c r="D147" s="28" t="str">
        <f>IF(ISBLANK(Tableau1[[#This Row],[SEMAINE
REMPLISSEZ
(Format: Isoweek 1 à 52 ou 53)]]), " ", IF(B147&lt;10,_xlfn.CONCAT(A147,"-W0",B147),_xlfn.CONCAT(A147,"-W",B147)))</f>
        <v>2020-W40</v>
      </c>
      <c r="E147" s="30">
        <f>DATE(Tableau1[[#This Row],[ANNEE
REMPLISSEZ
(Format: YYYY)]],1,-2)-WEEKDAY(DATE(Tableau1[[#This Row],[ANNEE
REMPLISSEZ
(Format: YYYY)]],1,3))+Tableau1[[#This Row],[SEMAINE
REMPLISSEZ
(Format: Isoweek 1 à 52 ou 53)]]*7</f>
        <v>44102</v>
      </c>
      <c r="F147" s="85">
        <f>IF(NOT(ISBLANK(Tableau1[[#This Row],[SEMAINE
REMPLISSEZ
(Format: Isoweek 1 à 52 ou 53)]])),ROW()-1,"")</f>
        <v>146</v>
      </c>
      <c r="G147" s="29">
        <f>IF(NOT(ISBLANK(Tableau1[[#This Row],[INCIDENCE
REMPLISSEZ]])),1,0)</f>
        <v>1</v>
      </c>
    </row>
    <row r="148" spans="1:7">
      <c r="A148" s="177">
        <v>2020</v>
      </c>
      <c r="B148" s="177">
        <v>41</v>
      </c>
      <c r="C148" s="196">
        <v>12</v>
      </c>
      <c r="D148" s="28" t="str">
        <f>IF(ISBLANK(Tableau1[[#This Row],[SEMAINE
REMPLISSEZ
(Format: Isoweek 1 à 52 ou 53)]]), " ", IF(B148&lt;10,_xlfn.CONCAT(A148,"-W0",B148),_xlfn.CONCAT(A148,"-W",B148)))</f>
        <v>2020-W41</v>
      </c>
      <c r="E148" s="30">
        <f>DATE(Tableau1[[#This Row],[ANNEE
REMPLISSEZ
(Format: YYYY)]],1,-2)-WEEKDAY(DATE(Tableau1[[#This Row],[ANNEE
REMPLISSEZ
(Format: YYYY)]],1,3))+Tableau1[[#This Row],[SEMAINE
REMPLISSEZ
(Format: Isoweek 1 à 52 ou 53)]]*7</f>
        <v>44109</v>
      </c>
      <c r="F148" s="85">
        <f>IF(NOT(ISBLANK(Tableau1[[#This Row],[SEMAINE
REMPLISSEZ
(Format: Isoweek 1 à 52 ou 53)]])),ROW()-1,"")</f>
        <v>147</v>
      </c>
      <c r="G148" s="29">
        <f>IF(NOT(ISBLANK(Tableau1[[#This Row],[INCIDENCE
REMPLISSEZ]])),1,0)</f>
        <v>1</v>
      </c>
    </row>
    <row r="149" spans="1:7">
      <c r="A149" s="177">
        <v>2020</v>
      </c>
      <c r="B149" s="177">
        <v>42</v>
      </c>
      <c r="C149" s="196">
        <v>16</v>
      </c>
      <c r="D149" s="28" t="str">
        <f>IF(ISBLANK(Tableau1[[#This Row],[SEMAINE
REMPLISSEZ
(Format: Isoweek 1 à 52 ou 53)]]), " ", IF(B149&lt;10,_xlfn.CONCAT(A149,"-W0",B149),_xlfn.CONCAT(A149,"-W",B149)))</f>
        <v>2020-W42</v>
      </c>
      <c r="E149" s="30">
        <f>DATE(Tableau1[[#This Row],[ANNEE
REMPLISSEZ
(Format: YYYY)]],1,-2)-WEEKDAY(DATE(Tableau1[[#This Row],[ANNEE
REMPLISSEZ
(Format: YYYY)]],1,3))+Tableau1[[#This Row],[SEMAINE
REMPLISSEZ
(Format: Isoweek 1 à 52 ou 53)]]*7</f>
        <v>44116</v>
      </c>
      <c r="F149" s="85">
        <f>IF(NOT(ISBLANK(Tableau1[[#This Row],[SEMAINE
REMPLISSEZ
(Format: Isoweek 1 à 52 ou 53)]])),ROW()-1,"")</f>
        <v>148</v>
      </c>
      <c r="G149" s="29">
        <f>IF(NOT(ISBLANK(Tableau1[[#This Row],[INCIDENCE
REMPLISSEZ]])),1,0)</f>
        <v>1</v>
      </c>
    </row>
    <row r="150" spans="1:7">
      <c r="A150" s="177">
        <v>2020</v>
      </c>
      <c r="B150" s="177">
        <v>43</v>
      </c>
      <c r="C150" s="196">
        <v>19</v>
      </c>
      <c r="D150" s="28" t="str">
        <f>IF(ISBLANK(Tableau1[[#This Row],[SEMAINE
REMPLISSEZ
(Format: Isoweek 1 à 52 ou 53)]]), " ", IF(B150&lt;10,_xlfn.CONCAT(A150,"-W0",B150),_xlfn.CONCAT(A150,"-W",B150)))</f>
        <v>2020-W43</v>
      </c>
      <c r="E150" s="30">
        <f>DATE(Tableau1[[#This Row],[ANNEE
REMPLISSEZ
(Format: YYYY)]],1,-2)-WEEKDAY(DATE(Tableau1[[#This Row],[ANNEE
REMPLISSEZ
(Format: YYYY)]],1,3))+Tableau1[[#This Row],[SEMAINE
REMPLISSEZ
(Format: Isoweek 1 à 52 ou 53)]]*7</f>
        <v>44123</v>
      </c>
      <c r="F150" s="85">
        <f>IF(NOT(ISBLANK(Tableau1[[#This Row],[SEMAINE
REMPLISSEZ
(Format: Isoweek 1 à 52 ou 53)]])),ROW()-1,"")</f>
        <v>149</v>
      </c>
      <c r="G150" s="29">
        <f>IF(NOT(ISBLANK(Tableau1[[#This Row],[INCIDENCE
REMPLISSEZ]])),1,0)</f>
        <v>1</v>
      </c>
    </row>
    <row r="151" spans="1:7">
      <c r="A151" s="177">
        <v>2020</v>
      </c>
      <c r="B151" s="177">
        <v>44</v>
      </c>
      <c r="C151" s="196">
        <v>12</v>
      </c>
      <c r="D151" s="28" t="str">
        <f>IF(ISBLANK(Tableau1[[#This Row],[SEMAINE
REMPLISSEZ
(Format: Isoweek 1 à 52 ou 53)]]), " ", IF(B151&lt;10,_xlfn.CONCAT(A151,"-W0",B151),_xlfn.CONCAT(A151,"-W",B151)))</f>
        <v>2020-W44</v>
      </c>
      <c r="E151" s="30">
        <f>DATE(Tableau1[[#This Row],[ANNEE
REMPLISSEZ
(Format: YYYY)]],1,-2)-WEEKDAY(DATE(Tableau1[[#This Row],[ANNEE
REMPLISSEZ
(Format: YYYY)]],1,3))+Tableau1[[#This Row],[SEMAINE
REMPLISSEZ
(Format: Isoweek 1 à 52 ou 53)]]*7</f>
        <v>44130</v>
      </c>
      <c r="F151" s="85">
        <f>IF(NOT(ISBLANK(Tableau1[[#This Row],[SEMAINE
REMPLISSEZ
(Format: Isoweek 1 à 52 ou 53)]])),ROW()-1,"")</f>
        <v>150</v>
      </c>
      <c r="G151" s="29">
        <f>IF(NOT(ISBLANK(Tableau1[[#This Row],[INCIDENCE
REMPLISSEZ]])),1,0)</f>
        <v>1</v>
      </c>
    </row>
    <row r="152" spans="1:7">
      <c r="A152" s="177">
        <v>2020</v>
      </c>
      <c r="B152" s="177">
        <v>45</v>
      </c>
      <c r="C152" s="196">
        <v>8</v>
      </c>
      <c r="D152" s="28" t="str">
        <f>IF(ISBLANK(Tableau1[[#This Row],[SEMAINE
REMPLISSEZ
(Format: Isoweek 1 à 52 ou 53)]]), " ", IF(B152&lt;10,_xlfn.CONCAT(A152,"-W0",B152),_xlfn.CONCAT(A152,"-W",B152)))</f>
        <v>2020-W45</v>
      </c>
      <c r="E152" s="30">
        <f>DATE(Tableau1[[#This Row],[ANNEE
REMPLISSEZ
(Format: YYYY)]],1,-2)-WEEKDAY(DATE(Tableau1[[#This Row],[ANNEE
REMPLISSEZ
(Format: YYYY)]],1,3))+Tableau1[[#This Row],[SEMAINE
REMPLISSEZ
(Format: Isoweek 1 à 52 ou 53)]]*7</f>
        <v>44137</v>
      </c>
      <c r="F152" s="85">
        <f>IF(NOT(ISBLANK(Tableau1[[#This Row],[SEMAINE
REMPLISSEZ
(Format: Isoweek 1 à 52 ou 53)]])),ROW()-1,"")</f>
        <v>151</v>
      </c>
      <c r="G152" s="29">
        <f>IF(NOT(ISBLANK(Tableau1[[#This Row],[INCIDENCE
REMPLISSEZ]])),1,0)</f>
        <v>1</v>
      </c>
    </row>
    <row r="153" spans="1:7">
      <c r="A153" s="177">
        <v>2020</v>
      </c>
      <c r="B153" s="177">
        <v>46</v>
      </c>
      <c r="C153" s="196">
        <v>15</v>
      </c>
      <c r="D153" s="28" t="str">
        <f>IF(ISBLANK(Tableau1[[#This Row],[SEMAINE
REMPLISSEZ
(Format: Isoweek 1 à 52 ou 53)]]), " ", IF(B153&lt;10,_xlfn.CONCAT(A153,"-W0",B153),_xlfn.CONCAT(A153,"-W",B153)))</f>
        <v>2020-W46</v>
      </c>
      <c r="E153" s="30">
        <f>DATE(Tableau1[[#This Row],[ANNEE
REMPLISSEZ
(Format: YYYY)]],1,-2)-WEEKDAY(DATE(Tableau1[[#This Row],[ANNEE
REMPLISSEZ
(Format: YYYY)]],1,3))+Tableau1[[#This Row],[SEMAINE
REMPLISSEZ
(Format: Isoweek 1 à 52 ou 53)]]*7</f>
        <v>44144</v>
      </c>
      <c r="F153" s="85">
        <f>IF(NOT(ISBLANK(Tableau1[[#This Row],[SEMAINE
REMPLISSEZ
(Format: Isoweek 1 à 52 ou 53)]])),ROW()-1,"")</f>
        <v>152</v>
      </c>
      <c r="G153" s="29">
        <f>IF(NOT(ISBLANK(Tableau1[[#This Row],[INCIDENCE
REMPLISSEZ]])),1,0)</f>
        <v>1</v>
      </c>
    </row>
    <row r="154" spans="1:7">
      <c r="A154" s="177">
        <v>2020</v>
      </c>
      <c r="B154" s="177">
        <v>47</v>
      </c>
      <c r="C154" s="196">
        <v>10</v>
      </c>
      <c r="D154" s="28" t="str">
        <f>IF(ISBLANK(Tableau1[[#This Row],[SEMAINE
REMPLISSEZ
(Format: Isoweek 1 à 52 ou 53)]]), " ", IF(B154&lt;10,_xlfn.CONCAT(A154,"-W0",B154),_xlfn.CONCAT(A154,"-W",B154)))</f>
        <v>2020-W47</v>
      </c>
      <c r="E154" s="30">
        <f>DATE(Tableau1[[#This Row],[ANNEE
REMPLISSEZ
(Format: YYYY)]],1,-2)-WEEKDAY(DATE(Tableau1[[#This Row],[ANNEE
REMPLISSEZ
(Format: YYYY)]],1,3))+Tableau1[[#This Row],[SEMAINE
REMPLISSEZ
(Format: Isoweek 1 à 52 ou 53)]]*7</f>
        <v>44151</v>
      </c>
      <c r="F154" s="85">
        <f>IF(NOT(ISBLANK(Tableau1[[#This Row],[SEMAINE
REMPLISSEZ
(Format: Isoweek 1 à 52 ou 53)]])),ROW()-1,"")</f>
        <v>153</v>
      </c>
      <c r="G154" s="29">
        <f>IF(NOT(ISBLANK(Tableau1[[#This Row],[INCIDENCE
REMPLISSEZ]])),1,0)</f>
        <v>1</v>
      </c>
    </row>
    <row r="155" spans="1:7">
      <c r="A155" s="177">
        <v>2020</v>
      </c>
      <c r="B155" s="177">
        <v>48</v>
      </c>
      <c r="C155" s="196">
        <v>10</v>
      </c>
      <c r="D155" s="28" t="str">
        <f>IF(ISBLANK(Tableau1[[#This Row],[SEMAINE
REMPLISSEZ
(Format: Isoweek 1 à 52 ou 53)]]), " ", IF(B155&lt;10,_xlfn.CONCAT(A155,"-W0",B155),_xlfn.CONCAT(A155,"-W",B155)))</f>
        <v>2020-W48</v>
      </c>
      <c r="E155" s="30">
        <f>DATE(Tableau1[[#This Row],[ANNEE
REMPLISSEZ
(Format: YYYY)]],1,-2)-WEEKDAY(DATE(Tableau1[[#This Row],[ANNEE
REMPLISSEZ
(Format: YYYY)]],1,3))+Tableau1[[#This Row],[SEMAINE
REMPLISSEZ
(Format: Isoweek 1 à 52 ou 53)]]*7</f>
        <v>44158</v>
      </c>
      <c r="F155" s="85">
        <f>IF(NOT(ISBLANK(Tableau1[[#This Row],[SEMAINE
REMPLISSEZ
(Format: Isoweek 1 à 52 ou 53)]])),ROW()-1,"")</f>
        <v>154</v>
      </c>
      <c r="G155" s="29">
        <f>IF(NOT(ISBLANK(Tableau1[[#This Row],[INCIDENCE
REMPLISSEZ]])),1,0)</f>
        <v>1</v>
      </c>
    </row>
    <row r="156" spans="1:7">
      <c r="A156" s="177">
        <v>2020</v>
      </c>
      <c r="B156" s="177">
        <v>49</v>
      </c>
      <c r="C156" s="196">
        <v>24</v>
      </c>
      <c r="D156" s="28" t="str">
        <f>IF(ISBLANK(Tableau1[[#This Row],[SEMAINE
REMPLISSEZ
(Format: Isoweek 1 à 52 ou 53)]]), " ", IF(B156&lt;10,_xlfn.CONCAT(A156,"-W0",B156),_xlfn.CONCAT(A156,"-W",B156)))</f>
        <v>2020-W49</v>
      </c>
      <c r="E156" s="30">
        <f>DATE(Tableau1[[#This Row],[ANNEE
REMPLISSEZ
(Format: YYYY)]],1,-2)-WEEKDAY(DATE(Tableau1[[#This Row],[ANNEE
REMPLISSEZ
(Format: YYYY)]],1,3))+Tableau1[[#This Row],[SEMAINE
REMPLISSEZ
(Format: Isoweek 1 à 52 ou 53)]]*7</f>
        <v>44165</v>
      </c>
      <c r="F156" s="85">
        <f>IF(NOT(ISBLANK(Tableau1[[#This Row],[SEMAINE
REMPLISSEZ
(Format: Isoweek 1 à 52 ou 53)]])),ROW()-1,"")</f>
        <v>155</v>
      </c>
      <c r="G156" s="29">
        <f>IF(NOT(ISBLANK(Tableau1[[#This Row],[INCIDENCE
REMPLISSEZ]])),1,0)</f>
        <v>1</v>
      </c>
    </row>
    <row r="157" spans="1:7">
      <c r="A157" s="177">
        <v>2020</v>
      </c>
      <c r="B157" s="177">
        <v>50</v>
      </c>
      <c r="C157" s="196">
        <v>19</v>
      </c>
      <c r="D157" s="28" t="str">
        <f>IF(ISBLANK(Tableau1[[#This Row],[SEMAINE
REMPLISSEZ
(Format: Isoweek 1 à 52 ou 53)]]), " ", IF(B157&lt;10,_xlfn.CONCAT(A157,"-W0",B157),_xlfn.CONCAT(A157,"-W",B157)))</f>
        <v>2020-W50</v>
      </c>
      <c r="E157" s="30">
        <f>DATE(Tableau1[[#This Row],[ANNEE
REMPLISSEZ
(Format: YYYY)]],1,-2)-WEEKDAY(DATE(Tableau1[[#This Row],[ANNEE
REMPLISSEZ
(Format: YYYY)]],1,3))+Tableau1[[#This Row],[SEMAINE
REMPLISSEZ
(Format: Isoweek 1 à 52 ou 53)]]*7</f>
        <v>44172</v>
      </c>
      <c r="F157" s="85">
        <f>IF(NOT(ISBLANK(Tableau1[[#This Row],[SEMAINE
REMPLISSEZ
(Format: Isoweek 1 à 52 ou 53)]])),ROW()-1,"")</f>
        <v>156</v>
      </c>
      <c r="G157" s="29">
        <f>IF(NOT(ISBLANK(Tableau1[[#This Row],[INCIDENCE
REMPLISSEZ]])),1,0)</f>
        <v>1</v>
      </c>
    </row>
    <row r="158" spans="1:7">
      <c r="A158" s="177">
        <v>2020</v>
      </c>
      <c r="B158" s="177">
        <v>51</v>
      </c>
      <c r="C158" s="196">
        <v>21</v>
      </c>
      <c r="D158" s="28" t="str">
        <f>IF(ISBLANK(Tableau1[[#This Row],[SEMAINE
REMPLISSEZ
(Format: Isoweek 1 à 52 ou 53)]]), " ", IF(B158&lt;10,_xlfn.CONCAT(A158,"-W0",B158),_xlfn.CONCAT(A158,"-W",B158)))</f>
        <v>2020-W51</v>
      </c>
      <c r="E158" s="30">
        <f>DATE(Tableau1[[#This Row],[ANNEE
REMPLISSEZ
(Format: YYYY)]],1,-2)-WEEKDAY(DATE(Tableau1[[#This Row],[ANNEE
REMPLISSEZ
(Format: YYYY)]],1,3))+Tableau1[[#This Row],[SEMAINE
REMPLISSEZ
(Format: Isoweek 1 à 52 ou 53)]]*7</f>
        <v>44179</v>
      </c>
      <c r="F158" s="85">
        <f>IF(NOT(ISBLANK(Tableau1[[#This Row],[SEMAINE
REMPLISSEZ
(Format: Isoweek 1 à 52 ou 53)]])),ROW()-1,"")</f>
        <v>157</v>
      </c>
      <c r="G158" s="29">
        <f>IF(NOT(ISBLANK(Tableau1[[#This Row],[INCIDENCE
REMPLISSEZ]])),1,0)</f>
        <v>1</v>
      </c>
    </row>
    <row r="159" spans="1:7">
      <c r="A159" s="177">
        <v>2020</v>
      </c>
      <c r="B159" s="177">
        <v>52</v>
      </c>
      <c r="C159" s="196">
        <v>78</v>
      </c>
      <c r="D159" s="28" t="str">
        <f>IF(ISBLANK(Tableau1[[#This Row],[SEMAINE
REMPLISSEZ
(Format: Isoweek 1 à 52 ou 53)]]), " ", IF(B159&lt;10,_xlfn.CONCAT(A159,"-W0",B159),_xlfn.CONCAT(A159,"-W",B159)))</f>
        <v>2020-W52</v>
      </c>
      <c r="E159" s="30">
        <f>DATE(Tableau1[[#This Row],[ANNEE
REMPLISSEZ
(Format: YYYY)]],1,-2)-WEEKDAY(DATE(Tableau1[[#This Row],[ANNEE
REMPLISSEZ
(Format: YYYY)]],1,3))+Tableau1[[#This Row],[SEMAINE
REMPLISSEZ
(Format: Isoweek 1 à 52 ou 53)]]*7</f>
        <v>44186</v>
      </c>
      <c r="F159" s="85">
        <f>IF(NOT(ISBLANK(Tableau1[[#This Row],[SEMAINE
REMPLISSEZ
(Format: Isoweek 1 à 52 ou 53)]])),ROW()-1,"")</f>
        <v>158</v>
      </c>
      <c r="G159" s="29">
        <f>IF(NOT(ISBLANK(Tableau1[[#This Row],[INCIDENCE
REMPLISSEZ]])),1,0)</f>
        <v>1</v>
      </c>
    </row>
    <row r="160" spans="1:7">
      <c r="A160" s="177">
        <v>2020</v>
      </c>
      <c r="B160" s="177">
        <v>53</v>
      </c>
      <c r="C160" s="196">
        <v>79</v>
      </c>
      <c r="D160" s="28" t="str">
        <f>IF(ISBLANK(Tableau1[[#This Row],[SEMAINE
REMPLISSEZ
(Format: Isoweek 1 à 52 ou 53)]]), " ", IF(B160&lt;10,_xlfn.CONCAT(A160,"-W0",B160),_xlfn.CONCAT(A160,"-W",B160)))</f>
        <v>2020-W53</v>
      </c>
      <c r="E160" s="30">
        <f>DATE(Tableau1[[#This Row],[ANNEE
REMPLISSEZ
(Format: YYYY)]],1,-2)-WEEKDAY(DATE(Tableau1[[#This Row],[ANNEE
REMPLISSEZ
(Format: YYYY)]],1,3))+Tableau1[[#This Row],[SEMAINE
REMPLISSEZ
(Format: Isoweek 1 à 52 ou 53)]]*7</f>
        <v>44193</v>
      </c>
      <c r="F160" s="85">
        <f>IF(NOT(ISBLANK(Tableau1[[#This Row],[SEMAINE
REMPLISSEZ
(Format: Isoweek 1 à 52 ou 53)]])),ROW()-1,"")</f>
        <v>159</v>
      </c>
      <c r="G160" s="29">
        <f>IF(NOT(ISBLANK(Tableau1[[#This Row],[INCIDENCE
REMPLISSEZ]])),1,0)</f>
        <v>1</v>
      </c>
    </row>
    <row r="161" spans="1:7">
      <c r="A161" s="177">
        <v>2021</v>
      </c>
      <c r="B161" s="177">
        <v>1</v>
      </c>
      <c r="C161" s="196">
        <v>88</v>
      </c>
      <c r="D161" s="28" t="str">
        <f>IF(ISBLANK(Tableau1[[#This Row],[SEMAINE
REMPLISSEZ
(Format: Isoweek 1 à 52 ou 53)]]), " ", IF(B161&lt;10,_xlfn.CONCAT(A161,"-W0",B161),_xlfn.CONCAT(A161,"-W",B161)))</f>
        <v>2021-W01</v>
      </c>
      <c r="E161" s="30">
        <f>DATE(Tableau1[[#This Row],[ANNEE
REMPLISSEZ
(Format: YYYY)]],1,-2)-WEEKDAY(DATE(Tableau1[[#This Row],[ANNEE
REMPLISSEZ
(Format: YYYY)]],1,3))+Tableau1[[#This Row],[SEMAINE
REMPLISSEZ
(Format: Isoweek 1 à 52 ou 53)]]*7</f>
        <v>44200</v>
      </c>
      <c r="F161" s="85">
        <f>IF(NOT(ISBLANK(Tableau1[[#This Row],[SEMAINE
REMPLISSEZ
(Format: Isoweek 1 à 52 ou 53)]])),ROW()-1,"")</f>
        <v>160</v>
      </c>
      <c r="G161" s="29">
        <f>IF(NOT(ISBLANK(Tableau1[[#This Row],[INCIDENCE
REMPLISSEZ]])),1,0)</f>
        <v>1</v>
      </c>
    </row>
    <row r="162" spans="1:7">
      <c r="A162" s="177">
        <v>2021</v>
      </c>
      <c r="B162" s="177">
        <v>2</v>
      </c>
      <c r="C162" s="196">
        <v>34</v>
      </c>
      <c r="D162" s="28" t="str">
        <f>IF(ISBLANK(Tableau1[[#This Row],[SEMAINE
REMPLISSEZ
(Format: Isoweek 1 à 52 ou 53)]]), " ", IF(B162&lt;10,_xlfn.CONCAT(A162,"-W0",B162),_xlfn.CONCAT(A162,"-W",B162)))</f>
        <v>2021-W02</v>
      </c>
      <c r="E162" s="30">
        <f>DATE(Tableau1[[#This Row],[ANNEE
REMPLISSEZ
(Format: YYYY)]],1,-2)-WEEKDAY(DATE(Tableau1[[#This Row],[ANNEE
REMPLISSEZ
(Format: YYYY)]],1,3))+Tableau1[[#This Row],[SEMAINE
REMPLISSEZ
(Format: Isoweek 1 à 52 ou 53)]]*7</f>
        <v>44207</v>
      </c>
      <c r="F162" s="85">
        <f>IF(NOT(ISBLANK(Tableau1[[#This Row],[SEMAINE
REMPLISSEZ
(Format: Isoweek 1 à 52 ou 53)]])),ROW()-1,"")</f>
        <v>161</v>
      </c>
      <c r="G162" s="29">
        <f>IF(NOT(ISBLANK(Tableau1[[#This Row],[INCIDENCE
REMPLISSEZ]])),1,0)</f>
        <v>1</v>
      </c>
    </row>
    <row r="163" spans="1:7">
      <c r="A163" s="177">
        <v>2021</v>
      </c>
      <c r="B163" s="177">
        <v>3</v>
      </c>
      <c r="C163" s="196">
        <v>26</v>
      </c>
      <c r="D163" s="28" t="str">
        <f>IF(ISBLANK(Tableau1[[#This Row],[SEMAINE
REMPLISSEZ
(Format: Isoweek 1 à 52 ou 53)]]), " ", IF(B163&lt;10,_xlfn.CONCAT(A163,"-W0",B163),_xlfn.CONCAT(A163,"-W",B163)))</f>
        <v>2021-W03</v>
      </c>
      <c r="E163" s="30">
        <f>DATE(Tableau1[[#This Row],[ANNEE
REMPLISSEZ
(Format: YYYY)]],1,-2)-WEEKDAY(DATE(Tableau1[[#This Row],[ANNEE
REMPLISSEZ
(Format: YYYY)]],1,3))+Tableau1[[#This Row],[SEMAINE
REMPLISSEZ
(Format: Isoweek 1 à 52 ou 53)]]*7</f>
        <v>44214</v>
      </c>
      <c r="F163" s="85">
        <f>IF(NOT(ISBLANK(Tableau1[[#This Row],[SEMAINE
REMPLISSEZ
(Format: Isoweek 1 à 52 ou 53)]])),ROW()-1,"")</f>
        <v>162</v>
      </c>
      <c r="G163" s="29">
        <f>IF(NOT(ISBLANK(Tableau1[[#This Row],[INCIDENCE
REMPLISSEZ]])),1,0)</f>
        <v>1</v>
      </c>
    </row>
    <row r="164" spans="1:7">
      <c r="A164" s="177">
        <v>2021</v>
      </c>
      <c r="B164" s="177">
        <v>4</v>
      </c>
      <c r="C164" s="196">
        <v>26</v>
      </c>
      <c r="D164" s="28" t="str">
        <f>IF(ISBLANK(Tableau1[[#This Row],[SEMAINE
REMPLISSEZ
(Format: Isoweek 1 à 52 ou 53)]]), " ", IF(B164&lt;10,_xlfn.CONCAT(A164,"-W0",B164),_xlfn.CONCAT(A164,"-W",B164)))</f>
        <v>2021-W04</v>
      </c>
      <c r="E164" s="30">
        <f>DATE(Tableau1[[#This Row],[ANNEE
REMPLISSEZ
(Format: YYYY)]],1,-2)-WEEKDAY(DATE(Tableau1[[#This Row],[ANNEE
REMPLISSEZ
(Format: YYYY)]],1,3))+Tableau1[[#This Row],[SEMAINE
REMPLISSEZ
(Format: Isoweek 1 à 52 ou 53)]]*7</f>
        <v>44221</v>
      </c>
      <c r="F164" s="85">
        <f>IF(NOT(ISBLANK(Tableau1[[#This Row],[SEMAINE
REMPLISSEZ
(Format: Isoweek 1 à 52 ou 53)]])),ROW()-1,"")</f>
        <v>163</v>
      </c>
      <c r="G164" s="29">
        <f>IF(NOT(ISBLANK(Tableau1[[#This Row],[INCIDENCE
REMPLISSEZ]])),1,0)</f>
        <v>1</v>
      </c>
    </row>
    <row r="165" spans="1:7">
      <c r="A165" s="177">
        <v>2021</v>
      </c>
      <c r="B165" s="177">
        <v>5</v>
      </c>
      <c r="C165" s="196">
        <v>35</v>
      </c>
      <c r="D165" s="28" t="str">
        <f>IF(ISBLANK(Tableau1[[#This Row],[SEMAINE
REMPLISSEZ
(Format: Isoweek 1 à 52 ou 53)]]), " ", IF(B165&lt;10,_xlfn.CONCAT(A165,"-W0",B165),_xlfn.CONCAT(A165,"-W",B165)))</f>
        <v>2021-W05</v>
      </c>
      <c r="E165" s="30">
        <f>DATE(Tableau1[[#This Row],[ANNEE
REMPLISSEZ
(Format: YYYY)]],1,-2)-WEEKDAY(DATE(Tableau1[[#This Row],[ANNEE
REMPLISSEZ
(Format: YYYY)]],1,3))+Tableau1[[#This Row],[SEMAINE
REMPLISSEZ
(Format: Isoweek 1 à 52 ou 53)]]*7</f>
        <v>44228</v>
      </c>
      <c r="F165" s="85">
        <f>IF(NOT(ISBLANK(Tableau1[[#This Row],[SEMAINE
REMPLISSEZ
(Format: Isoweek 1 à 52 ou 53)]])),ROW()-1,"")</f>
        <v>164</v>
      </c>
      <c r="G165" s="29">
        <f>IF(NOT(ISBLANK(Tableau1[[#This Row],[INCIDENCE
REMPLISSEZ]])),1,0)</f>
        <v>1</v>
      </c>
    </row>
    <row r="166" spans="1:7">
      <c r="A166" s="177">
        <v>2021</v>
      </c>
      <c r="B166" s="177">
        <v>6</v>
      </c>
      <c r="C166" s="196">
        <v>14</v>
      </c>
      <c r="D166" s="28" t="str">
        <f>IF(ISBLANK(Tableau1[[#This Row],[SEMAINE
REMPLISSEZ
(Format: Isoweek 1 à 52 ou 53)]]), " ", IF(B166&lt;10,_xlfn.CONCAT(A166,"-W0",B166),_xlfn.CONCAT(A166,"-W",B166)))</f>
        <v>2021-W06</v>
      </c>
      <c r="E166" s="30">
        <f>DATE(Tableau1[[#This Row],[ANNEE
REMPLISSEZ
(Format: YYYY)]],1,-2)-WEEKDAY(DATE(Tableau1[[#This Row],[ANNEE
REMPLISSEZ
(Format: YYYY)]],1,3))+Tableau1[[#This Row],[SEMAINE
REMPLISSEZ
(Format: Isoweek 1 à 52 ou 53)]]*7</f>
        <v>44235</v>
      </c>
      <c r="F166" s="85">
        <f>IF(NOT(ISBLANK(Tableau1[[#This Row],[SEMAINE
REMPLISSEZ
(Format: Isoweek 1 à 52 ou 53)]])),ROW()-1,"")</f>
        <v>165</v>
      </c>
      <c r="G166" s="29">
        <f>IF(NOT(ISBLANK(Tableau1[[#This Row],[INCIDENCE
REMPLISSEZ]])),1,0)</f>
        <v>1</v>
      </c>
    </row>
    <row r="167" spans="1:7">
      <c r="A167" s="177">
        <v>2021</v>
      </c>
      <c r="B167" s="177">
        <v>7</v>
      </c>
      <c r="C167" s="196">
        <v>37</v>
      </c>
      <c r="D167" s="28" t="str">
        <f>IF(ISBLANK(Tableau1[[#This Row],[SEMAINE
REMPLISSEZ
(Format: Isoweek 1 à 52 ou 53)]]), " ", IF(B167&lt;10,_xlfn.CONCAT(A167,"-W0",B167),_xlfn.CONCAT(A167,"-W",B167)))</f>
        <v>2021-W07</v>
      </c>
      <c r="E167" s="30">
        <f>DATE(Tableau1[[#This Row],[ANNEE
REMPLISSEZ
(Format: YYYY)]],1,-2)-WEEKDAY(DATE(Tableau1[[#This Row],[ANNEE
REMPLISSEZ
(Format: YYYY)]],1,3))+Tableau1[[#This Row],[SEMAINE
REMPLISSEZ
(Format: Isoweek 1 à 52 ou 53)]]*7</f>
        <v>44242</v>
      </c>
      <c r="F167" s="85">
        <f>IF(NOT(ISBLANK(Tableau1[[#This Row],[SEMAINE
REMPLISSEZ
(Format: Isoweek 1 à 52 ou 53)]])),ROW()-1,"")</f>
        <v>166</v>
      </c>
      <c r="G167" s="29">
        <f>IF(NOT(ISBLANK(Tableau1[[#This Row],[INCIDENCE
REMPLISSEZ]])),1,0)</f>
        <v>1</v>
      </c>
    </row>
    <row r="168" spans="1:7">
      <c r="A168" s="177">
        <v>2021</v>
      </c>
      <c r="B168" s="177">
        <v>8</v>
      </c>
      <c r="C168" s="196">
        <v>29</v>
      </c>
      <c r="D168" s="28" t="str">
        <f>IF(ISBLANK(Tableau1[[#This Row],[SEMAINE
REMPLISSEZ
(Format: Isoweek 1 à 52 ou 53)]]), " ", IF(B168&lt;10,_xlfn.CONCAT(A168,"-W0",B168),_xlfn.CONCAT(A168,"-W",B168)))</f>
        <v>2021-W08</v>
      </c>
      <c r="E168" s="30">
        <f>DATE(Tableau1[[#This Row],[ANNEE
REMPLISSEZ
(Format: YYYY)]],1,-2)-WEEKDAY(DATE(Tableau1[[#This Row],[ANNEE
REMPLISSEZ
(Format: YYYY)]],1,3))+Tableau1[[#This Row],[SEMAINE
REMPLISSEZ
(Format: Isoweek 1 à 52 ou 53)]]*7</f>
        <v>44249</v>
      </c>
      <c r="F168" s="85">
        <f>IF(NOT(ISBLANK(Tableau1[[#This Row],[SEMAINE
REMPLISSEZ
(Format: Isoweek 1 à 52 ou 53)]])),ROW()-1,"")</f>
        <v>167</v>
      </c>
      <c r="G168" s="29">
        <f>IF(NOT(ISBLANK(Tableau1[[#This Row],[INCIDENCE
REMPLISSEZ]])),1,0)</f>
        <v>1</v>
      </c>
    </row>
    <row r="169" spans="1:7">
      <c r="A169" s="177">
        <v>2021</v>
      </c>
      <c r="B169" s="177">
        <v>9</v>
      </c>
      <c r="C169" s="196">
        <v>12</v>
      </c>
      <c r="D169" s="28" t="str">
        <f>IF(ISBLANK(Tableau1[[#This Row],[SEMAINE
REMPLISSEZ
(Format: Isoweek 1 à 52 ou 53)]]), " ", IF(B169&lt;10,_xlfn.CONCAT(A169,"-W0",B169),_xlfn.CONCAT(A169,"-W",B169)))</f>
        <v>2021-W09</v>
      </c>
      <c r="E169" s="30">
        <f>DATE(Tableau1[[#This Row],[ANNEE
REMPLISSEZ
(Format: YYYY)]],1,-2)-WEEKDAY(DATE(Tableau1[[#This Row],[ANNEE
REMPLISSEZ
(Format: YYYY)]],1,3))+Tableau1[[#This Row],[SEMAINE
REMPLISSEZ
(Format: Isoweek 1 à 52 ou 53)]]*7</f>
        <v>44256</v>
      </c>
      <c r="F169" s="85">
        <f>IF(NOT(ISBLANK(Tableau1[[#This Row],[SEMAINE
REMPLISSEZ
(Format: Isoweek 1 à 52 ou 53)]])),ROW()-1,"")</f>
        <v>168</v>
      </c>
      <c r="G169" s="29">
        <f>IF(NOT(ISBLANK(Tableau1[[#This Row],[INCIDENCE
REMPLISSEZ]])),1,0)</f>
        <v>1</v>
      </c>
    </row>
    <row r="170" spans="1:7">
      <c r="A170" s="177">
        <v>2021</v>
      </c>
      <c r="B170" s="177">
        <v>10</v>
      </c>
      <c r="C170" s="196">
        <v>10</v>
      </c>
      <c r="D170" s="28" t="str">
        <f>IF(ISBLANK(Tableau1[[#This Row],[SEMAINE
REMPLISSEZ
(Format: Isoweek 1 à 52 ou 53)]]), " ", IF(B170&lt;10,_xlfn.CONCAT(A170,"-W0",B170),_xlfn.CONCAT(A170,"-W",B170)))</f>
        <v>2021-W10</v>
      </c>
      <c r="E170" s="30">
        <f>DATE(Tableau1[[#This Row],[ANNEE
REMPLISSEZ
(Format: YYYY)]],1,-2)-WEEKDAY(DATE(Tableau1[[#This Row],[ANNEE
REMPLISSEZ
(Format: YYYY)]],1,3))+Tableau1[[#This Row],[SEMAINE
REMPLISSEZ
(Format: Isoweek 1 à 52 ou 53)]]*7</f>
        <v>44263</v>
      </c>
      <c r="F170" s="85">
        <f>IF(NOT(ISBLANK(Tableau1[[#This Row],[SEMAINE
REMPLISSEZ
(Format: Isoweek 1 à 52 ou 53)]])),ROW()-1,"")</f>
        <v>169</v>
      </c>
      <c r="G170" s="29">
        <f>IF(NOT(ISBLANK(Tableau1[[#This Row],[INCIDENCE
REMPLISSEZ]])),1,0)</f>
        <v>1</v>
      </c>
    </row>
    <row r="171" spans="1:7">
      <c r="A171" s="177">
        <v>2021</v>
      </c>
      <c r="B171" s="177">
        <v>11</v>
      </c>
      <c r="C171" s="196">
        <v>20</v>
      </c>
      <c r="D171" s="28" t="str">
        <f>IF(ISBLANK(Tableau1[[#This Row],[SEMAINE
REMPLISSEZ
(Format: Isoweek 1 à 52 ou 53)]]), " ", IF(B171&lt;10,_xlfn.CONCAT(A171,"-W0",B171),_xlfn.CONCAT(A171,"-W",B171)))</f>
        <v>2021-W11</v>
      </c>
      <c r="E171" s="30">
        <f>DATE(Tableau1[[#This Row],[ANNEE
REMPLISSEZ
(Format: YYYY)]],1,-2)-WEEKDAY(DATE(Tableau1[[#This Row],[ANNEE
REMPLISSEZ
(Format: YYYY)]],1,3))+Tableau1[[#This Row],[SEMAINE
REMPLISSEZ
(Format: Isoweek 1 à 52 ou 53)]]*7</f>
        <v>44270</v>
      </c>
      <c r="F171" s="85">
        <f>IF(NOT(ISBLANK(Tableau1[[#This Row],[SEMAINE
REMPLISSEZ
(Format: Isoweek 1 à 52 ou 53)]])),ROW()-1,"")</f>
        <v>170</v>
      </c>
      <c r="G171" s="29">
        <f>IF(NOT(ISBLANK(Tableau1[[#This Row],[INCIDENCE
REMPLISSEZ]])),1,0)</f>
        <v>1</v>
      </c>
    </row>
    <row r="172" spans="1:7">
      <c r="A172" s="177">
        <v>2021</v>
      </c>
      <c r="B172" s="177">
        <v>12</v>
      </c>
      <c r="C172" s="196">
        <v>8</v>
      </c>
      <c r="D172" s="28" t="str">
        <f>IF(ISBLANK(Tableau1[[#This Row],[SEMAINE
REMPLISSEZ
(Format: Isoweek 1 à 52 ou 53)]]), " ", IF(B172&lt;10,_xlfn.CONCAT(A172,"-W0",B172),_xlfn.CONCAT(A172,"-W",B172)))</f>
        <v>2021-W12</v>
      </c>
      <c r="E172" s="30">
        <f>DATE(Tableau1[[#This Row],[ANNEE
REMPLISSEZ
(Format: YYYY)]],1,-2)-WEEKDAY(DATE(Tableau1[[#This Row],[ANNEE
REMPLISSEZ
(Format: YYYY)]],1,3))+Tableau1[[#This Row],[SEMAINE
REMPLISSEZ
(Format: Isoweek 1 à 52 ou 53)]]*7</f>
        <v>44277</v>
      </c>
      <c r="F172" s="85">
        <f>IF(NOT(ISBLANK(Tableau1[[#This Row],[SEMAINE
REMPLISSEZ
(Format: Isoweek 1 à 52 ou 53)]])),ROW()-1,"")</f>
        <v>171</v>
      </c>
      <c r="G172" s="29">
        <f>IF(NOT(ISBLANK(Tableau1[[#This Row],[INCIDENCE
REMPLISSEZ]])),1,0)</f>
        <v>1</v>
      </c>
    </row>
    <row r="173" spans="1:7">
      <c r="A173" s="177">
        <v>2021</v>
      </c>
      <c r="B173" s="177">
        <v>13</v>
      </c>
      <c r="C173" s="196">
        <v>16</v>
      </c>
      <c r="D173" s="28" t="str">
        <f>IF(ISBLANK(Tableau1[[#This Row],[SEMAINE
REMPLISSEZ
(Format: Isoweek 1 à 52 ou 53)]]), " ", IF(B173&lt;10,_xlfn.CONCAT(A173,"-W0",B173),_xlfn.CONCAT(A173,"-W",B173)))</f>
        <v>2021-W13</v>
      </c>
      <c r="E173" s="30">
        <f>DATE(Tableau1[[#This Row],[ANNEE
REMPLISSEZ
(Format: YYYY)]],1,-2)-WEEKDAY(DATE(Tableau1[[#This Row],[ANNEE
REMPLISSEZ
(Format: YYYY)]],1,3))+Tableau1[[#This Row],[SEMAINE
REMPLISSEZ
(Format: Isoweek 1 à 52 ou 53)]]*7</f>
        <v>44284</v>
      </c>
      <c r="F173" s="85">
        <f>IF(NOT(ISBLANK(Tableau1[[#This Row],[SEMAINE
REMPLISSEZ
(Format: Isoweek 1 à 52 ou 53)]])),ROW()-1,"")</f>
        <v>172</v>
      </c>
      <c r="G173" s="29">
        <f>IF(NOT(ISBLANK(Tableau1[[#This Row],[INCIDENCE
REMPLISSEZ]])),1,0)</f>
        <v>1</v>
      </c>
    </row>
    <row r="174" spans="1:7">
      <c r="A174" s="177">
        <v>2021</v>
      </c>
      <c r="B174" s="177">
        <v>14</v>
      </c>
      <c r="C174" s="196">
        <v>11</v>
      </c>
      <c r="D174" s="28" t="str">
        <f>IF(ISBLANK(Tableau1[[#This Row],[SEMAINE
REMPLISSEZ
(Format: Isoweek 1 à 52 ou 53)]]), " ", IF(B174&lt;10,_xlfn.CONCAT(A174,"-W0",B174),_xlfn.CONCAT(A174,"-W",B174)))</f>
        <v>2021-W14</v>
      </c>
      <c r="E174" s="30">
        <f>DATE(Tableau1[[#This Row],[ANNEE
REMPLISSEZ
(Format: YYYY)]],1,-2)-WEEKDAY(DATE(Tableau1[[#This Row],[ANNEE
REMPLISSEZ
(Format: YYYY)]],1,3))+Tableau1[[#This Row],[SEMAINE
REMPLISSEZ
(Format: Isoweek 1 à 52 ou 53)]]*7</f>
        <v>44291</v>
      </c>
      <c r="F174" s="85">
        <f>IF(NOT(ISBLANK(Tableau1[[#This Row],[SEMAINE
REMPLISSEZ
(Format: Isoweek 1 à 52 ou 53)]])),ROW()-1,"")</f>
        <v>173</v>
      </c>
      <c r="G174" s="29">
        <f>IF(NOT(ISBLANK(Tableau1[[#This Row],[INCIDENCE
REMPLISSEZ]])),1,0)</f>
        <v>1</v>
      </c>
    </row>
    <row r="175" spans="1:7">
      <c r="A175" s="177">
        <v>2021</v>
      </c>
      <c r="B175" s="177">
        <v>15</v>
      </c>
      <c r="C175" s="196">
        <v>7</v>
      </c>
      <c r="D175" s="28" t="str">
        <f>IF(ISBLANK(Tableau1[[#This Row],[SEMAINE
REMPLISSEZ
(Format: Isoweek 1 à 52 ou 53)]]), " ", IF(B175&lt;10,_xlfn.CONCAT(A175,"-W0",B175),_xlfn.CONCAT(A175,"-W",B175)))</f>
        <v>2021-W15</v>
      </c>
      <c r="E175" s="30">
        <f>DATE(Tableau1[[#This Row],[ANNEE
REMPLISSEZ
(Format: YYYY)]],1,-2)-WEEKDAY(DATE(Tableau1[[#This Row],[ANNEE
REMPLISSEZ
(Format: YYYY)]],1,3))+Tableau1[[#This Row],[SEMAINE
REMPLISSEZ
(Format: Isoweek 1 à 52 ou 53)]]*7</f>
        <v>44298</v>
      </c>
      <c r="F175" s="85">
        <f>IF(NOT(ISBLANK(Tableau1[[#This Row],[SEMAINE
REMPLISSEZ
(Format: Isoweek 1 à 52 ou 53)]])),ROW()-1,"")</f>
        <v>174</v>
      </c>
      <c r="G175" s="29">
        <f>IF(NOT(ISBLANK(Tableau1[[#This Row],[INCIDENCE
REMPLISSEZ]])),1,0)</f>
        <v>1</v>
      </c>
    </row>
    <row r="176" spans="1:7">
      <c r="A176" s="177">
        <v>2021</v>
      </c>
      <c r="B176" s="177">
        <v>16</v>
      </c>
      <c r="C176" s="196">
        <v>5</v>
      </c>
      <c r="D176" s="28" t="str">
        <f>IF(ISBLANK(Tableau1[[#This Row],[SEMAINE
REMPLISSEZ
(Format: Isoweek 1 à 52 ou 53)]]), " ", IF(B176&lt;10,_xlfn.CONCAT(A176,"-W0",B176),_xlfn.CONCAT(A176,"-W",B176)))</f>
        <v>2021-W16</v>
      </c>
      <c r="E176" s="30">
        <f>DATE(Tableau1[[#This Row],[ANNEE
REMPLISSEZ
(Format: YYYY)]],1,-2)-WEEKDAY(DATE(Tableau1[[#This Row],[ANNEE
REMPLISSEZ
(Format: YYYY)]],1,3))+Tableau1[[#This Row],[SEMAINE
REMPLISSEZ
(Format: Isoweek 1 à 52 ou 53)]]*7</f>
        <v>44305</v>
      </c>
      <c r="F176" s="85">
        <f>IF(NOT(ISBLANK(Tableau1[[#This Row],[SEMAINE
REMPLISSEZ
(Format: Isoweek 1 à 52 ou 53)]])),ROW()-1,"")</f>
        <v>175</v>
      </c>
      <c r="G176" s="29">
        <f>IF(NOT(ISBLANK(Tableau1[[#This Row],[INCIDENCE
REMPLISSEZ]])),1,0)</f>
        <v>1</v>
      </c>
    </row>
    <row r="177" spans="1:7">
      <c r="A177" s="177">
        <v>2021</v>
      </c>
      <c r="B177" s="177">
        <v>17</v>
      </c>
      <c r="C177" s="196">
        <v>4</v>
      </c>
      <c r="D177" s="28" t="str">
        <f>IF(ISBLANK(Tableau1[[#This Row],[SEMAINE
REMPLISSEZ
(Format: Isoweek 1 à 52 ou 53)]]), " ", IF(B177&lt;10,_xlfn.CONCAT(A177,"-W0",B177),_xlfn.CONCAT(A177,"-W",B177)))</f>
        <v>2021-W17</v>
      </c>
      <c r="E177" s="30">
        <f>DATE(Tableau1[[#This Row],[ANNEE
REMPLISSEZ
(Format: YYYY)]],1,-2)-WEEKDAY(DATE(Tableau1[[#This Row],[ANNEE
REMPLISSEZ
(Format: YYYY)]],1,3))+Tableau1[[#This Row],[SEMAINE
REMPLISSEZ
(Format: Isoweek 1 à 52 ou 53)]]*7</f>
        <v>44312</v>
      </c>
      <c r="F177" s="85">
        <f>IF(NOT(ISBLANK(Tableau1[[#This Row],[SEMAINE
REMPLISSEZ
(Format: Isoweek 1 à 52 ou 53)]])),ROW()-1,"")</f>
        <v>176</v>
      </c>
      <c r="G177" s="29">
        <f>IF(NOT(ISBLANK(Tableau1[[#This Row],[INCIDENCE
REMPLISSEZ]])),1,0)</f>
        <v>1</v>
      </c>
    </row>
    <row r="178" spans="1:7">
      <c r="A178" s="177">
        <v>2021</v>
      </c>
      <c r="B178" s="177">
        <v>18</v>
      </c>
      <c r="C178" s="196">
        <v>3</v>
      </c>
      <c r="D178" s="28" t="str">
        <f>IF(ISBLANK(Tableau1[[#This Row],[SEMAINE
REMPLISSEZ
(Format: Isoweek 1 à 52 ou 53)]]), " ", IF(B178&lt;10,_xlfn.CONCAT(A178,"-W0",B178),_xlfn.CONCAT(A178,"-W",B178)))</f>
        <v>2021-W18</v>
      </c>
      <c r="E178" s="30">
        <f>DATE(Tableau1[[#This Row],[ANNEE
REMPLISSEZ
(Format: YYYY)]],1,-2)-WEEKDAY(DATE(Tableau1[[#This Row],[ANNEE
REMPLISSEZ
(Format: YYYY)]],1,3))+Tableau1[[#This Row],[SEMAINE
REMPLISSEZ
(Format: Isoweek 1 à 52 ou 53)]]*7</f>
        <v>44319</v>
      </c>
      <c r="F178" s="85">
        <f>IF(NOT(ISBLANK(Tableau1[[#This Row],[SEMAINE
REMPLISSEZ
(Format: Isoweek 1 à 52 ou 53)]])),ROW()-1,"")</f>
        <v>177</v>
      </c>
      <c r="G178" s="29">
        <f>IF(NOT(ISBLANK(Tableau1[[#This Row],[INCIDENCE
REMPLISSEZ]])),1,0)</f>
        <v>1</v>
      </c>
    </row>
    <row r="179" spans="1:7">
      <c r="A179" s="177">
        <v>2021</v>
      </c>
      <c r="B179" s="177">
        <v>19</v>
      </c>
      <c r="C179" s="196">
        <v>2</v>
      </c>
      <c r="D179" s="28" t="str">
        <f>IF(ISBLANK(Tableau1[[#This Row],[SEMAINE
REMPLISSEZ
(Format: Isoweek 1 à 52 ou 53)]]), " ", IF(B179&lt;10,_xlfn.CONCAT(A179,"-W0",B179),_xlfn.CONCAT(A179,"-W",B179)))</f>
        <v>2021-W19</v>
      </c>
      <c r="E179" s="30">
        <f>DATE(Tableau1[[#This Row],[ANNEE
REMPLISSEZ
(Format: YYYY)]],1,-2)-WEEKDAY(DATE(Tableau1[[#This Row],[ANNEE
REMPLISSEZ
(Format: YYYY)]],1,3))+Tableau1[[#This Row],[SEMAINE
REMPLISSEZ
(Format: Isoweek 1 à 52 ou 53)]]*7</f>
        <v>44326</v>
      </c>
      <c r="F179" s="85">
        <f>IF(NOT(ISBLANK(Tableau1[[#This Row],[SEMAINE
REMPLISSEZ
(Format: Isoweek 1 à 52 ou 53)]])),ROW()-1,"")</f>
        <v>178</v>
      </c>
      <c r="G179" s="29">
        <f>IF(NOT(ISBLANK(Tableau1[[#This Row],[INCIDENCE
REMPLISSEZ]])),1,0)</f>
        <v>1</v>
      </c>
    </row>
    <row r="180" spans="1:7">
      <c r="A180" s="177">
        <v>2021</v>
      </c>
      <c r="B180" s="177">
        <v>20</v>
      </c>
      <c r="C180" s="196">
        <v>2</v>
      </c>
      <c r="D180" s="28" t="str">
        <f>IF(ISBLANK(Tableau1[[#This Row],[SEMAINE
REMPLISSEZ
(Format: Isoweek 1 à 52 ou 53)]]), " ", IF(B180&lt;10,_xlfn.CONCAT(A180,"-W0",B180),_xlfn.CONCAT(A180,"-W",B180)))</f>
        <v>2021-W20</v>
      </c>
      <c r="E180" s="30">
        <f>DATE(Tableau1[[#This Row],[ANNEE
REMPLISSEZ
(Format: YYYY)]],1,-2)-WEEKDAY(DATE(Tableau1[[#This Row],[ANNEE
REMPLISSEZ
(Format: YYYY)]],1,3))+Tableau1[[#This Row],[SEMAINE
REMPLISSEZ
(Format: Isoweek 1 à 52 ou 53)]]*7</f>
        <v>44333</v>
      </c>
      <c r="F180" s="85">
        <f>IF(NOT(ISBLANK(Tableau1[[#This Row],[SEMAINE
REMPLISSEZ
(Format: Isoweek 1 à 52 ou 53)]])),ROW()-1,"")</f>
        <v>179</v>
      </c>
      <c r="G180" s="29">
        <f>IF(NOT(ISBLANK(Tableau1[[#This Row],[INCIDENCE
REMPLISSEZ]])),1,0)</f>
        <v>1</v>
      </c>
    </row>
    <row r="181" spans="1:7">
      <c r="A181" s="177">
        <v>2021</v>
      </c>
      <c r="B181" s="177">
        <v>21</v>
      </c>
      <c r="C181" s="196">
        <v>4</v>
      </c>
      <c r="D181" s="28" t="str">
        <f>IF(ISBLANK(Tableau1[[#This Row],[SEMAINE
REMPLISSEZ
(Format: Isoweek 1 à 52 ou 53)]]), " ", IF(B181&lt;10,_xlfn.CONCAT(A181,"-W0",B181),_xlfn.CONCAT(A181,"-W",B181)))</f>
        <v>2021-W21</v>
      </c>
      <c r="E181" s="30">
        <f>DATE(Tableau1[[#This Row],[ANNEE
REMPLISSEZ
(Format: YYYY)]],1,-2)-WEEKDAY(DATE(Tableau1[[#This Row],[ANNEE
REMPLISSEZ
(Format: YYYY)]],1,3))+Tableau1[[#This Row],[SEMAINE
REMPLISSEZ
(Format: Isoweek 1 à 52 ou 53)]]*7</f>
        <v>44340</v>
      </c>
      <c r="F181" s="85">
        <f>IF(NOT(ISBLANK(Tableau1[[#This Row],[SEMAINE
REMPLISSEZ
(Format: Isoweek 1 à 52 ou 53)]])),ROW()-1,"")</f>
        <v>180</v>
      </c>
      <c r="G181" s="29">
        <f>IF(NOT(ISBLANK(Tableau1[[#This Row],[INCIDENCE
REMPLISSEZ]])),1,0)</f>
        <v>1</v>
      </c>
    </row>
    <row r="182" spans="1:7">
      <c r="A182" s="177">
        <v>2021</v>
      </c>
      <c r="B182" s="177">
        <v>22</v>
      </c>
      <c r="C182" s="196">
        <v>0</v>
      </c>
      <c r="D182" s="28" t="str">
        <f>IF(ISBLANK(Tableau1[[#This Row],[SEMAINE
REMPLISSEZ
(Format: Isoweek 1 à 52 ou 53)]]), " ", IF(B182&lt;10,_xlfn.CONCAT(A182,"-W0",B182),_xlfn.CONCAT(A182,"-W",B182)))</f>
        <v>2021-W22</v>
      </c>
      <c r="E182" s="30">
        <f>DATE(Tableau1[[#This Row],[ANNEE
REMPLISSEZ
(Format: YYYY)]],1,-2)-WEEKDAY(DATE(Tableau1[[#This Row],[ANNEE
REMPLISSEZ
(Format: YYYY)]],1,3))+Tableau1[[#This Row],[SEMAINE
REMPLISSEZ
(Format: Isoweek 1 à 52 ou 53)]]*7</f>
        <v>44347</v>
      </c>
      <c r="F182" s="85">
        <f>IF(NOT(ISBLANK(Tableau1[[#This Row],[SEMAINE
REMPLISSEZ
(Format: Isoweek 1 à 52 ou 53)]])),ROW()-1,"")</f>
        <v>181</v>
      </c>
      <c r="G182" s="29">
        <f>IF(NOT(ISBLANK(Tableau1[[#This Row],[INCIDENCE
REMPLISSEZ]])),1,0)</f>
        <v>1</v>
      </c>
    </row>
    <row r="183" spans="1:7">
      <c r="A183" s="177">
        <v>2021</v>
      </c>
      <c r="B183" s="177">
        <v>23</v>
      </c>
      <c r="C183" s="196">
        <v>9</v>
      </c>
      <c r="D183" s="28" t="str">
        <f>IF(ISBLANK(Tableau1[[#This Row],[SEMAINE
REMPLISSEZ
(Format: Isoweek 1 à 52 ou 53)]]), " ", IF(B183&lt;10,_xlfn.CONCAT(A183,"-W0",B183),_xlfn.CONCAT(A183,"-W",B183)))</f>
        <v>2021-W23</v>
      </c>
      <c r="E183" s="30">
        <f>DATE(Tableau1[[#This Row],[ANNEE
REMPLISSEZ
(Format: YYYY)]],1,-2)-WEEKDAY(DATE(Tableau1[[#This Row],[ANNEE
REMPLISSEZ
(Format: YYYY)]],1,3))+Tableau1[[#This Row],[SEMAINE
REMPLISSEZ
(Format: Isoweek 1 à 52 ou 53)]]*7</f>
        <v>44354</v>
      </c>
      <c r="F183" s="85">
        <f>IF(NOT(ISBLANK(Tableau1[[#This Row],[SEMAINE
REMPLISSEZ
(Format: Isoweek 1 à 52 ou 53)]])),ROW()-1,"")</f>
        <v>182</v>
      </c>
      <c r="G183" s="29">
        <f>IF(NOT(ISBLANK(Tableau1[[#This Row],[INCIDENCE
REMPLISSEZ]])),1,0)</f>
        <v>1</v>
      </c>
    </row>
    <row r="184" spans="1:7">
      <c r="A184" s="177">
        <v>2021</v>
      </c>
      <c r="B184" s="177">
        <v>24</v>
      </c>
      <c r="C184" s="196">
        <v>0</v>
      </c>
      <c r="D184" s="28" t="str">
        <f>IF(ISBLANK(Tableau1[[#This Row],[SEMAINE
REMPLISSEZ
(Format: Isoweek 1 à 52 ou 53)]]), " ", IF(B184&lt;10,_xlfn.CONCAT(A184,"-W0",B184),_xlfn.CONCAT(A184,"-W",B184)))</f>
        <v>2021-W24</v>
      </c>
      <c r="E184" s="30">
        <f>DATE(Tableau1[[#This Row],[ANNEE
REMPLISSEZ
(Format: YYYY)]],1,-2)-WEEKDAY(DATE(Tableau1[[#This Row],[ANNEE
REMPLISSEZ
(Format: YYYY)]],1,3))+Tableau1[[#This Row],[SEMAINE
REMPLISSEZ
(Format: Isoweek 1 à 52 ou 53)]]*7</f>
        <v>44361</v>
      </c>
      <c r="F184" s="85">
        <f>IF(NOT(ISBLANK(Tableau1[[#This Row],[SEMAINE
REMPLISSEZ
(Format: Isoweek 1 à 52 ou 53)]])),ROW()-1,"")</f>
        <v>183</v>
      </c>
      <c r="G184" s="29">
        <f>IF(NOT(ISBLANK(Tableau1[[#This Row],[INCIDENCE
REMPLISSEZ]])),1,0)</f>
        <v>1</v>
      </c>
    </row>
    <row r="185" spans="1:7">
      <c r="A185" s="177">
        <v>2021</v>
      </c>
      <c r="B185" s="177">
        <v>25</v>
      </c>
      <c r="C185" s="196">
        <v>8</v>
      </c>
      <c r="D185" s="28" t="str">
        <f>IF(ISBLANK(Tableau1[[#This Row],[SEMAINE
REMPLISSEZ
(Format: Isoweek 1 à 52 ou 53)]]), " ", IF(B185&lt;10,_xlfn.CONCAT(A185,"-W0",B185),_xlfn.CONCAT(A185,"-W",B185)))</f>
        <v>2021-W25</v>
      </c>
      <c r="E185" s="30">
        <f>DATE(Tableau1[[#This Row],[ANNEE
REMPLISSEZ
(Format: YYYY)]],1,-2)-WEEKDAY(DATE(Tableau1[[#This Row],[ANNEE
REMPLISSEZ
(Format: YYYY)]],1,3))+Tableau1[[#This Row],[SEMAINE
REMPLISSEZ
(Format: Isoweek 1 à 52 ou 53)]]*7</f>
        <v>44368</v>
      </c>
      <c r="F185" s="85">
        <f>IF(NOT(ISBLANK(Tableau1[[#This Row],[SEMAINE
REMPLISSEZ
(Format: Isoweek 1 à 52 ou 53)]])),ROW()-1,"")</f>
        <v>184</v>
      </c>
      <c r="G185" s="29">
        <f>IF(NOT(ISBLANK(Tableau1[[#This Row],[INCIDENCE
REMPLISSEZ]])),1,0)</f>
        <v>1</v>
      </c>
    </row>
    <row r="186" spans="1:7">
      <c r="A186" s="177">
        <v>2021</v>
      </c>
      <c r="B186" s="177">
        <v>26</v>
      </c>
      <c r="C186" s="196">
        <v>3</v>
      </c>
      <c r="D186" s="28" t="str">
        <f>IF(ISBLANK(Tableau1[[#This Row],[SEMAINE
REMPLISSEZ
(Format: Isoweek 1 à 52 ou 53)]]), " ", IF(B186&lt;10,_xlfn.CONCAT(A186,"-W0",B186),_xlfn.CONCAT(A186,"-W",B186)))</f>
        <v>2021-W26</v>
      </c>
      <c r="E186" s="30">
        <f>DATE(Tableau1[[#This Row],[ANNEE
REMPLISSEZ
(Format: YYYY)]],1,-2)-WEEKDAY(DATE(Tableau1[[#This Row],[ANNEE
REMPLISSEZ
(Format: YYYY)]],1,3))+Tableau1[[#This Row],[SEMAINE
REMPLISSEZ
(Format: Isoweek 1 à 52 ou 53)]]*7</f>
        <v>44375</v>
      </c>
      <c r="F186" s="85">
        <f>IF(NOT(ISBLANK(Tableau1[[#This Row],[SEMAINE
REMPLISSEZ
(Format: Isoweek 1 à 52 ou 53)]])),ROW()-1,"")</f>
        <v>185</v>
      </c>
      <c r="G186" s="29">
        <f>IF(NOT(ISBLANK(Tableau1[[#This Row],[INCIDENCE
REMPLISSEZ]])),1,0)</f>
        <v>1</v>
      </c>
    </row>
    <row r="187" spans="1:7">
      <c r="A187" s="177">
        <v>2021</v>
      </c>
      <c r="B187" s="177">
        <v>27</v>
      </c>
      <c r="C187" s="196">
        <v>0</v>
      </c>
      <c r="D187" s="28" t="str">
        <f>IF(ISBLANK(Tableau1[[#This Row],[SEMAINE
REMPLISSEZ
(Format: Isoweek 1 à 52 ou 53)]]), " ", IF(B187&lt;10,_xlfn.CONCAT(A187,"-W0",B187),_xlfn.CONCAT(A187,"-W",B187)))</f>
        <v>2021-W27</v>
      </c>
      <c r="E187" s="30">
        <f>DATE(Tableau1[[#This Row],[ANNEE
REMPLISSEZ
(Format: YYYY)]],1,-2)-WEEKDAY(DATE(Tableau1[[#This Row],[ANNEE
REMPLISSEZ
(Format: YYYY)]],1,3))+Tableau1[[#This Row],[SEMAINE
REMPLISSEZ
(Format: Isoweek 1 à 52 ou 53)]]*7</f>
        <v>44382</v>
      </c>
      <c r="F187" s="85">
        <f>IF(NOT(ISBLANK(Tableau1[[#This Row],[SEMAINE
REMPLISSEZ
(Format: Isoweek 1 à 52 ou 53)]])),ROW()-1,"")</f>
        <v>186</v>
      </c>
      <c r="G187" s="29">
        <f>IF(NOT(ISBLANK(Tableau1[[#This Row],[INCIDENCE
REMPLISSEZ]])),1,0)</f>
        <v>1</v>
      </c>
    </row>
    <row r="188" spans="1:7">
      <c r="A188" s="177">
        <v>2021</v>
      </c>
      <c r="B188" s="177">
        <v>28</v>
      </c>
      <c r="C188" s="196">
        <v>5</v>
      </c>
      <c r="D188" s="28" t="str">
        <f>IF(ISBLANK(Tableau1[[#This Row],[SEMAINE
REMPLISSEZ
(Format: Isoweek 1 à 52 ou 53)]]), " ", IF(B188&lt;10,_xlfn.CONCAT(A188,"-W0",B188),_xlfn.CONCAT(A188,"-W",B188)))</f>
        <v>2021-W28</v>
      </c>
      <c r="E188" s="30">
        <f>DATE(Tableau1[[#This Row],[ANNEE
REMPLISSEZ
(Format: YYYY)]],1,-2)-WEEKDAY(DATE(Tableau1[[#This Row],[ANNEE
REMPLISSEZ
(Format: YYYY)]],1,3))+Tableau1[[#This Row],[SEMAINE
REMPLISSEZ
(Format: Isoweek 1 à 52 ou 53)]]*7</f>
        <v>44389</v>
      </c>
      <c r="F188" s="85">
        <f>IF(NOT(ISBLANK(Tableau1[[#This Row],[SEMAINE
REMPLISSEZ
(Format: Isoweek 1 à 52 ou 53)]])),ROW()-1,"")</f>
        <v>187</v>
      </c>
      <c r="G188" s="29">
        <f>IF(NOT(ISBLANK(Tableau1[[#This Row],[INCIDENCE
REMPLISSEZ]])),1,0)</f>
        <v>1</v>
      </c>
    </row>
    <row r="189" spans="1:7">
      <c r="A189" s="177">
        <v>2021</v>
      </c>
      <c r="B189" s="177">
        <v>29</v>
      </c>
      <c r="C189" s="196">
        <v>8</v>
      </c>
      <c r="D189" s="28" t="str">
        <f>IF(ISBLANK(Tableau1[[#This Row],[SEMAINE
REMPLISSEZ
(Format: Isoweek 1 à 52 ou 53)]]), " ", IF(B189&lt;10,_xlfn.CONCAT(A189,"-W0",B189),_xlfn.CONCAT(A189,"-W",B189)))</f>
        <v>2021-W29</v>
      </c>
      <c r="E189" s="30">
        <f>DATE(Tableau1[[#This Row],[ANNEE
REMPLISSEZ
(Format: YYYY)]],1,-2)-WEEKDAY(DATE(Tableau1[[#This Row],[ANNEE
REMPLISSEZ
(Format: YYYY)]],1,3))+Tableau1[[#This Row],[SEMAINE
REMPLISSEZ
(Format: Isoweek 1 à 52 ou 53)]]*7</f>
        <v>44396</v>
      </c>
      <c r="F189" s="85">
        <f>IF(NOT(ISBLANK(Tableau1[[#This Row],[SEMAINE
REMPLISSEZ
(Format: Isoweek 1 à 52 ou 53)]])),ROW()-1,"")</f>
        <v>188</v>
      </c>
      <c r="G189" s="29">
        <f>IF(NOT(ISBLANK(Tableau1[[#This Row],[INCIDENCE
REMPLISSEZ]])),1,0)</f>
        <v>1</v>
      </c>
    </row>
    <row r="190" spans="1:7">
      <c r="A190" s="177">
        <v>2021</v>
      </c>
      <c r="B190" s="177">
        <v>30</v>
      </c>
      <c r="C190" s="196">
        <v>17</v>
      </c>
      <c r="D190" s="28" t="str">
        <f>IF(ISBLANK(Tableau1[[#This Row],[SEMAINE
REMPLISSEZ
(Format: Isoweek 1 à 52 ou 53)]]), " ", IF(B190&lt;10,_xlfn.CONCAT(A190,"-W0",B190),_xlfn.CONCAT(A190,"-W",B190)))</f>
        <v>2021-W30</v>
      </c>
      <c r="E190" s="30">
        <f>DATE(Tableau1[[#This Row],[ANNEE
REMPLISSEZ
(Format: YYYY)]],1,-2)-WEEKDAY(DATE(Tableau1[[#This Row],[ANNEE
REMPLISSEZ
(Format: YYYY)]],1,3))+Tableau1[[#This Row],[SEMAINE
REMPLISSEZ
(Format: Isoweek 1 à 52 ou 53)]]*7</f>
        <v>44403</v>
      </c>
      <c r="F190" s="85">
        <f>IF(NOT(ISBLANK(Tableau1[[#This Row],[SEMAINE
REMPLISSEZ
(Format: Isoweek 1 à 52 ou 53)]])),ROW()-1,"")</f>
        <v>189</v>
      </c>
      <c r="G190" s="29">
        <f>IF(NOT(ISBLANK(Tableau1[[#This Row],[INCIDENCE
REMPLISSEZ]])),1,0)</f>
        <v>1</v>
      </c>
    </row>
    <row r="191" spans="1:7">
      <c r="A191" s="177">
        <v>2021</v>
      </c>
      <c r="B191" s="177">
        <v>31</v>
      </c>
      <c r="C191" s="196">
        <v>22</v>
      </c>
      <c r="D191" s="28" t="str">
        <f>IF(ISBLANK(Tableau1[[#This Row],[SEMAINE
REMPLISSEZ
(Format: Isoweek 1 à 52 ou 53)]]), " ", IF(B191&lt;10,_xlfn.CONCAT(A191,"-W0",B191),_xlfn.CONCAT(A191,"-W",B191)))</f>
        <v>2021-W31</v>
      </c>
      <c r="E191" s="30">
        <f>DATE(Tableau1[[#This Row],[ANNEE
REMPLISSEZ
(Format: YYYY)]],1,-2)-WEEKDAY(DATE(Tableau1[[#This Row],[ANNEE
REMPLISSEZ
(Format: YYYY)]],1,3))+Tableau1[[#This Row],[SEMAINE
REMPLISSEZ
(Format: Isoweek 1 à 52 ou 53)]]*7</f>
        <v>44410</v>
      </c>
      <c r="F191" s="85">
        <f>IF(NOT(ISBLANK(Tableau1[[#This Row],[SEMAINE
REMPLISSEZ
(Format: Isoweek 1 à 52 ou 53)]])),ROW()-1,"")</f>
        <v>190</v>
      </c>
      <c r="G191" s="29">
        <f>IF(NOT(ISBLANK(Tableau1[[#This Row],[INCIDENCE
REMPLISSEZ]])),1,0)</f>
        <v>1</v>
      </c>
    </row>
    <row r="192" spans="1:7">
      <c r="A192" s="177">
        <v>2021</v>
      </c>
      <c r="B192" s="177">
        <v>32</v>
      </c>
      <c r="C192" s="196">
        <v>24</v>
      </c>
      <c r="D192" s="28" t="str">
        <f>IF(ISBLANK(Tableau1[[#This Row],[SEMAINE
REMPLISSEZ
(Format: Isoweek 1 à 52 ou 53)]]), " ", IF(B192&lt;10,_xlfn.CONCAT(A192,"-W0",B192),_xlfn.CONCAT(A192,"-W",B192)))</f>
        <v>2021-W32</v>
      </c>
      <c r="E192" s="30">
        <f>DATE(Tableau1[[#This Row],[ANNEE
REMPLISSEZ
(Format: YYYY)]],1,-2)-WEEKDAY(DATE(Tableau1[[#This Row],[ANNEE
REMPLISSEZ
(Format: YYYY)]],1,3))+Tableau1[[#This Row],[SEMAINE
REMPLISSEZ
(Format: Isoweek 1 à 52 ou 53)]]*7</f>
        <v>44417</v>
      </c>
      <c r="F192" s="85">
        <f>IF(NOT(ISBLANK(Tableau1[[#This Row],[SEMAINE
REMPLISSEZ
(Format: Isoweek 1 à 52 ou 53)]])),ROW()-1,"")</f>
        <v>191</v>
      </c>
      <c r="G192" s="29">
        <f>IF(NOT(ISBLANK(Tableau1[[#This Row],[INCIDENCE
REMPLISSEZ]])),1,0)</f>
        <v>1</v>
      </c>
    </row>
    <row r="193" spans="1:7">
      <c r="A193" s="177">
        <v>2021</v>
      </c>
      <c r="B193" s="177">
        <v>33</v>
      </c>
      <c r="C193" s="196">
        <v>14</v>
      </c>
      <c r="D193" s="28" t="str">
        <f>IF(ISBLANK(Tableau1[[#This Row],[SEMAINE
REMPLISSEZ
(Format: Isoweek 1 à 52 ou 53)]]), " ", IF(B193&lt;10,_xlfn.CONCAT(A193,"-W0",B193),_xlfn.CONCAT(A193,"-W",B193)))</f>
        <v>2021-W33</v>
      </c>
      <c r="E193" s="30">
        <f>DATE(Tableau1[[#This Row],[ANNEE
REMPLISSEZ
(Format: YYYY)]],1,-2)-WEEKDAY(DATE(Tableau1[[#This Row],[ANNEE
REMPLISSEZ
(Format: YYYY)]],1,3))+Tableau1[[#This Row],[SEMAINE
REMPLISSEZ
(Format: Isoweek 1 à 52 ou 53)]]*7</f>
        <v>44424</v>
      </c>
      <c r="F193" s="85">
        <f>IF(NOT(ISBLANK(Tableau1[[#This Row],[SEMAINE
REMPLISSEZ
(Format: Isoweek 1 à 52 ou 53)]])),ROW()-1,"")</f>
        <v>192</v>
      </c>
      <c r="G193" s="29">
        <f>IF(NOT(ISBLANK(Tableau1[[#This Row],[INCIDENCE
REMPLISSEZ]])),1,0)</f>
        <v>1</v>
      </c>
    </row>
    <row r="194" spans="1:7">
      <c r="A194" s="177">
        <v>2021</v>
      </c>
      <c r="B194" s="177">
        <v>34</v>
      </c>
      <c r="C194" s="196">
        <v>34</v>
      </c>
      <c r="D194" s="28" t="str">
        <f>IF(ISBLANK(Tableau1[[#This Row],[SEMAINE
REMPLISSEZ
(Format: Isoweek 1 à 52 ou 53)]]), " ", IF(B194&lt;10,_xlfn.CONCAT(A194,"-W0",B194),_xlfn.CONCAT(A194,"-W",B194)))</f>
        <v>2021-W34</v>
      </c>
      <c r="E194" s="30">
        <f>DATE(Tableau1[[#This Row],[ANNEE
REMPLISSEZ
(Format: YYYY)]],1,-2)-WEEKDAY(DATE(Tableau1[[#This Row],[ANNEE
REMPLISSEZ
(Format: YYYY)]],1,3))+Tableau1[[#This Row],[SEMAINE
REMPLISSEZ
(Format: Isoweek 1 à 52 ou 53)]]*7</f>
        <v>44431</v>
      </c>
      <c r="F194" s="85">
        <f>IF(NOT(ISBLANK(Tableau1[[#This Row],[SEMAINE
REMPLISSEZ
(Format: Isoweek 1 à 52 ou 53)]])),ROW()-1,"")</f>
        <v>193</v>
      </c>
      <c r="G194" s="29">
        <f>IF(NOT(ISBLANK(Tableau1[[#This Row],[INCIDENCE
REMPLISSEZ]])),1,0)</f>
        <v>1</v>
      </c>
    </row>
    <row r="195" spans="1:7">
      <c r="A195" s="177">
        <v>2021</v>
      </c>
      <c r="B195" s="177">
        <v>35</v>
      </c>
      <c r="C195" s="196">
        <v>80</v>
      </c>
      <c r="D195" s="28" t="str">
        <f>IF(ISBLANK(Tableau1[[#This Row],[SEMAINE
REMPLISSEZ
(Format: Isoweek 1 à 52 ou 53)]]), " ", IF(B195&lt;10,_xlfn.CONCAT(A195,"-W0",B195),_xlfn.CONCAT(A195,"-W",B195)))</f>
        <v>2021-W35</v>
      </c>
      <c r="E195" s="30">
        <f>DATE(Tableau1[[#This Row],[ANNEE
REMPLISSEZ
(Format: YYYY)]],1,-2)-WEEKDAY(DATE(Tableau1[[#This Row],[ANNEE
REMPLISSEZ
(Format: YYYY)]],1,3))+Tableau1[[#This Row],[SEMAINE
REMPLISSEZ
(Format: Isoweek 1 à 52 ou 53)]]*7</f>
        <v>44438</v>
      </c>
      <c r="F195" s="85">
        <f>IF(NOT(ISBLANK(Tableau1[[#This Row],[SEMAINE
REMPLISSEZ
(Format: Isoweek 1 à 52 ou 53)]])),ROW()-1,"")</f>
        <v>194</v>
      </c>
      <c r="G195" s="29">
        <f>IF(NOT(ISBLANK(Tableau1[[#This Row],[INCIDENCE
REMPLISSEZ]])),1,0)</f>
        <v>1</v>
      </c>
    </row>
    <row r="196" spans="1:7">
      <c r="A196" s="177">
        <v>2021</v>
      </c>
      <c r="B196" s="177">
        <v>36</v>
      </c>
      <c r="C196" s="196">
        <v>67</v>
      </c>
      <c r="D196" s="28" t="str">
        <f>IF(ISBLANK(Tableau1[[#This Row],[SEMAINE
REMPLISSEZ
(Format: Isoweek 1 à 52 ou 53)]]), " ", IF(B196&lt;10,_xlfn.CONCAT(A196,"-W0",B196),_xlfn.CONCAT(A196,"-W",B196)))</f>
        <v>2021-W36</v>
      </c>
      <c r="E196" s="30">
        <f>DATE(Tableau1[[#This Row],[ANNEE
REMPLISSEZ
(Format: YYYY)]],1,-2)-WEEKDAY(DATE(Tableau1[[#This Row],[ANNEE
REMPLISSEZ
(Format: YYYY)]],1,3))+Tableau1[[#This Row],[SEMAINE
REMPLISSEZ
(Format: Isoweek 1 à 52 ou 53)]]*7</f>
        <v>44445</v>
      </c>
      <c r="F196" s="85">
        <f>IF(NOT(ISBLANK(Tableau1[[#This Row],[SEMAINE
REMPLISSEZ
(Format: Isoweek 1 à 52 ou 53)]])),ROW()-1,"")</f>
        <v>195</v>
      </c>
      <c r="G196" s="29">
        <f>IF(NOT(ISBLANK(Tableau1[[#This Row],[INCIDENCE
REMPLISSEZ]])),1,0)</f>
        <v>1</v>
      </c>
    </row>
    <row r="197" spans="1:7">
      <c r="A197" s="177">
        <v>2021</v>
      </c>
      <c r="B197" s="177">
        <v>37</v>
      </c>
      <c r="C197" s="196">
        <v>45</v>
      </c>
      <c r="D197" s="28" t="str">
        <f>IF(ISBLANK(Tableau1[[#This Row],[SEMAINE
REMPLISSEZ
(Format: Isoweek 1 à 52 ou 53)]]), " ", IF(B197&lt;10,_xlfn.CONCAT(A197,"-W0",B197),_xlfn.CONCAT(A197,"-W",B197)))</f>
        <v>2021-W37</v>
      </c>
      <c r="E197" s="30">
        <f>DATE(Tableau1[[#This Row],[ANNEE
REMPLISSEZ
(Format: YYYY)]],1,-2)-WEEKDAY(DATE(Tableau1[[#This Row],[ANNEE
REMPLISSEZ
(Format: YYYY)]],1,3))+Tableau1[[#This Row],[SEMAINE
REMPLISSEZ
(Format: Isoweek 1 à 52 ou 53)]]*7</f>
        <v>44452</v>
      </c>
      <c r="F197" s="85">
        <f>IF(NOT(ISBLANK(Tableau1[[#This Row],[SEMAINE
REMPLISSEZ
(Format: Isoweek 1 à 52 ou 53)]])),ROW()-1,"")</f>
        <v>196</v>
      </c>
      <c r="G197" s="29">
        <f>IF(NOT(ISBLANK(Tableau1[[#This Row],[INCIDENCE
REMPLISSEZ]])),1,0)</f>
        <v>1</v>
      </c>
    </row>
    <row r="198" spans="1:7">
      <c r="A198" s="177">
        <v>2021</v>
      </c>
      <c r="B198" s="177">
        <v>38</v>
      </c>
      <c r="C198" s="196">
        <v>39</v>
      </c>
      <c r="D198" s="28" t="str">
        <f>IF(ISBLANK(Tableau1[[#This Row],[SEMAINE
REMPLISSEZ
(Format: Isoweek 1 à 52 ou 53)]]), " ", IF(B198&lt;10,_xlfn.CONCAT(A198,"-W0",B198),_xlfn.CONCAT(A198,"-W",B198)))</f>
        <v>2021-W38</v>
      </c>
      <c r="E198" s="30">
        <f>DATE(Tableau1[[#This Row],[ANNEE
REMPLISSEZ
(Format: YYYY)]],1,-2)-WEEKDAY(DATE(Tableau1[[#This Row],[ANNEE
REMPLISSEZ
(Format: YYYY)]],1,3))+Tableau1[[#This Row],[SEMAINE
REMPLISSEZ
(Format: Isoweek 1 à 52 ou 53)]]*7</f>
        <v>44459</v>
      </c>
      <c r="F198" s="85">
        <f>IF(NOT(ISBLANK(Tableau1[[#This Row],[SEMAINE
REMPLISSEZ
(Format: Isoweek 1 à 52 ou 53)]])),ROW()-1,"")</f>
        <v>197</v>
      </c>
      <c r="G198" s="29">
        <f>IF(NOT(ISBLANK(Tableau1[[#This Row],[INCIDENCE
REMPLISSEZ]])),1,0)</f>
        <v>1</v>
      </c>
    </row>
    <row r="199" spans="1:7">
      <c r="A199" s="177">
        <v>2021</v>
      </c>
      <c r="B199" s="177">
        <v>39</v>
      </c>
      <c r="C199" s="196">
        <v>27</v>
      </c>
      <c r="D199" s="28" t="str">
        <f>IF(ISBLANK(Tableau1[[#This Row],[SEMAINE
REMPLISSEZ
(Format: Isoweek 1 à 52 ou 53)]]), " ", IF(B199&lt;10,_xlfn.CONCAT(A199,"-W0",B199),_xlfn.CONCAT(A199,"-W",B199)))</f>
        <v>2021-W39</v>
      </c>
      <c r="E199" s="30">
        <f>DATE(Tableau1[[#This Row],[ANNEE
REMPLISSEZ
(Format: YYYY)]],1,-2)-WEEKDAY(DATE(Tableau1[[#This Row],[ANNEE
REMPLISSEZ
(Format: YYYY)]],1,3))+Tableau1[[#This Row],[SEMAINE
REMPLISSEZ
(Format: Isoweek 1 à 52 ou 53)]]*7</f>
        <v>44466</v>
      </c>
      <c r="F199" s="85">
        <f>IF(NOT(ISBLANK(Tableau1[[#This Row],[SEMAINE
REMPLISSEZ
(Format: Isoweek 1 à 52 ou 53)]])),ROW()-1,"")</f>
        <v>198</v>
      </c>
      <c r="G199" s="29">
        <f>IF(NOT(ISBLANK(Tableau1[[#This Row],[INCIDENCE
REMPLISSEZ]])),1,0)</f>
        <v>1</v>
      </c>
    </row>
    <row r="200" spans="1:7">
      <c r="A200" s="177">
        <v>2021</v>
      </c>
      <c r="B200" s="177">
        <v>40</v>
      </c>
      <c r="C200" s="196">
        <v>27</v>
      </c>
      <c r="D200" s="28" t="str">
        <f>IF(ISBLANK(Tableau1[[#This Row],[SEMAINE
REMPLISSEZ
(Format: Isoweek 1 à 52 ou 53)]]), " ", IF(B200&lt;10,_xlfn.CONCAT(A200,"-W0",B200),_xlfn.CONCAT(A200,"-W",B200)))</f>
        <v>2021-W40</v>
      </c>
      <c r="E200" s="30">
        <f>DATE(Tableau1[[#This Row],[ANNEE
REMPLISSEZ
(Format: YYYY)]],1,-2)-WEEKDAY(DATE(Tableau1[[#This Row],[ANNEE
REMPLISSEZ
(Format: YYYY)]],1,3))+Tableau1[[#This Row],[SEMAINE
REMPLISSEZ
(Format: Isoweek 1 à 52 ou 53)]]*7</f>
        <v>44473</v>
      </c>
      <c r="F200" s="85">
        <f>IF(NOT(ISBLANK(Tableau1[[#This Row],[SEMAINE
REMPLISSEZ
(Format: Isoweek 1 à 52 ou 53)]])),ROW()-1,"")</f>
        <v>199</v>
      </c>
      <c r="G200" s="29">
        <f>IF(NOT(ISBLANK(Tableau1[[#This Row],[INCIDENCE
REMPLISSEZ]])),1,0)</f>
        <v>1</v>
      </c>
    </row>
    <row r="201" spans="1:7">
      <c r="A201" s="177">
        <v>2021</v>
      </c>
      <c r="B201" s="177">
        <v>41</v>
      </c>
      <c r="C201" s="196">
        <v>27</v>
      </c>
      <c r="D201" s="28" t="str">
        <f>IF(ISBLANK(Tableau1[[#This Row],[SEMAINE
REMPLISSEZ
(Format: Isoweek 1 à 52 ou 53)]]), " ", IF(B201&lt;10,_xlfn.CONCAT(A201,"-W0",B201),_xlfn.CONCAT(A201,"-W",B201)))</f>
        <v>2021-W41</v>
      </c>
      <c r="E201" s="30">
        <f>DATE(Tableau1[[#This Row],[ANNEE
REMPLISSEZ
(Format: YYYY)]],1,-2)-WEEKDAY(DATE(Tableau1[[#This Row],[ANNEE
REMPLISSEZ
(Format: YYYY)]],1,3))+Tableau1[[#This Row],[SEMAINE
REMPLISSEZ
(Format: Isoweek 1 à 52 ou 53)]]*7</f>
        <v>44480</v>
      </c>
      <c r="F201" s="85">
        <f>IF(NOT(ISBLANK(Tableau1[[#This Row],[SEMAINE
REMPLISSEZ
(Format: Isoweek 1 à 52 ou 53)]])),ROW()-1,"")</f>
        <v>200</v>
      </c>
      <c r="G201" s="29">
        <f>IF(NOT(ISBLANK(Tableau1[[#This Row],[INCIDENCE
REMPLISSEZ]])),1,0)</f>
        <v>1</v>
      </c>
    </row>
    <row r="202" spans="1:7">
      <c r="A202" s="177">
        <v>2021</v>
      </c>
      <c r="B202" s="177">
        <v>42</v>
      </c>
      <c r="C202" s="196">
        <v>24</v>
      </c>
      <c r="D202" s="28" t="str">
        <f>IF(ISBLANK(Tableau1[[#This Row],[SEMAINE
REMPLISSEZ
(Format: Isoweek 1 à 52 ou 53)]]), " ", IF(B202&lt;10,_xlfn.CONCAT(A202,"-W0",B202),_xlfn.CONCAT(A202,"-W",B202)))</f>
        <v>2021-W42</v>
      </c>
      <c r="E202" s="30">
        <f>DATE(Tableau1[[#This Row],[ANNEE
REMPLISSEZ
(Format: YYYY)]],1,-2)-WEEKDAY(DATE(Tableau1[[#This Row],[ANNEE
REMPLISSEZ
(Format: YYYY)]],1,3))+Tableau1[[#This Row],[SEMAINE
REMPLISSEZ
(Format: Isoweek 1 à 52 ou 53)]]*7</f>
        <v>44487</v>
      </c>
      <c r="F202" s="85">
        <f>IF(NOT(ISBLANK(Tableau1[[#This Row],[SEMAINE
REMPLISSEZ
(Format: Isoweek 1 à 52 ou 53)]])),ROW()-1,"")</f>
        <v>201</v>
      </c>
      <c r="G202" s="29">
        <f>IF(NOT(ISBLANK(Tableau1[[#This Row],[INCIDENCE
REMPLISSEZ]])),1,0)</f>
        <v>1</v>
      </c>
    </row>
    <row r="203" spans="1:7">
      <c r="A203" s="177">
        <v>2021</v>
      </c>
      <c r="B203" s="177">
        <v>43</v>
      </c>
      <c r="C203" s="196">
        <v>28</v>
      </c>
      <c r="D203" s="28" t="str">
        <f>IF(ISBLANK(Tableau1[[#This Row],[SEMAINE
REMPLISSEZ
(Format: Isoweek 1 à 52 ou 53)]]), " ", IF(B203&lt;10,_xlfn.CONCAT(A203,"-W0",B203),_xlfn.CONCAT(A203,"-W",B203)))</f>
        <v>2021-W43</v>
      </c>
      <c r="E203" s="30">
        <f>DATE(Tableau1[[#This Row],[ANNEE
REMPLISSEZ
(Format: YYYY)]],1,-2)-WEEKDAY(DATE(Tableau1[[#This Row],[ANNEE
REMPLISSEZ
(Format: YYYY)]],1,3))+Tableau1[[#This Row],[SEMAINE
REMPLISSEZ
(Format: Isoweek 1 à 52 ou 53)]]*7</f>
        <v>44494</v>
      </c>
      <c r="F203" s="85">
        <f>IF(NOT(ISBLANK(Tableau1[[#This Row],[SEMAINE
REMPLISSEZ
(Format: Isoweek 1 à 52 ou 53)]])),ROW()-1,"")</f>
        <v>202</v>
      </c>
      <c r="G203" s="29">
        <f>IF(NOT(ISBLANK(Tableau1[[#This Row],[INCIDENCE
REMPLISSEZ]])),1,0)</f>
        <v>1</v>
      </c>
    </row>
    <row r="204" spans="1:7">
      <c r="A204" s="177">
        <v>2021</v>
      </c>
      <c r="B204" s="177">
        <v>44</v>
      </c>
      <c r="C204" s="196">
        <v>63</v>
      </c>
      <c r="D204" s="28" t="str">
        <f>IF(ISBLANK(Tableau1[[#This Row],[SEMAINE
REMPLISSEZ
(Format: Isoweek 1 à 52 ou 53)]]), " ", IF(B204&lt;10,_xlfn.CONCAT(A204,"-W0",B204),_xlfn.CONCAT(A204,"-W",B204)))</f>
        <v>2021-W44</v>
      </c>
      <c r="E204" s="30">
        <f>DATE(Tableau1[[#This Row],[ANNEE
REMPLISSEZ
(Format: YYYY)]],1,-2)-WEEKDAY(DATE(Tableau1[[#This Row],[ANNEE
REMPLISSEZ
(Format: YYYY)]],1,3))+Tableau1[[#This Row],[SEMAINE
REMPLISSEZ
(Format: Isoweek 1 à 52 ou 53)]]*7</f>
        <v>44501</v>
      </c>
      <c r="F204" s="85">
        <f>IF(NOT(ISBLANK(Tableau1[[#This Row],[SEMAINE
REMPLISSEZ
(Format: Isoweek 1 à 52 ou 53)]])),ROW()-1,"")</f>
        <v>203</v>
      </c>
      <c r="G204" s="29">
        <f>IF(NOT(ISBLANK(Tableau1[[#This Row],[INCIDENCE
REMPLISSEZ]])),1,0)</f>
        <v>1</v>
      </c>
    </row>
    <row r="205" spans="1:7">
      <c r="A205" s="177">
        <v>2021</v>
      </c>
      <c r="B205" s="177">
        <v>45</v>
      </c>
      <c r="C205" s="196">
        <v>33</v>
      </c>
      <c r="D205" s="28" t="str">
        <f>IF(ISBLANK(Tableau1[[#This Row],[SEMAINE
REMPLISSEZ
(Format: Isoweek 1 à 52 ou 53)]]), " ", IF(B205&lt;10,_xlfn.CONCAT(A205,"-W0",B205),_xlfn.CONCAT(A205,"-W",B205)))</f>
        <v>2021-W45</v>
      </c>
      <c r="E205" s="30">
        <f>DATE(Tableau1[[#This Row],[ANNEE
REMPLISSEZ
(Format: YYYY)]],1,-2)-WEEKDAY(DATE(Tableau1[[#This Row],[ANNEE
REMPLISSEZ
(Format: YYYY)]],1,3))+Tableau1[[#This Row],[SEMAINE
REMPLISSEZ
(Format: Isoweek 1 à 52 ou 53)]]*7</f>
        <v>44508</v>
      </c>
      <c r="F205" s="85">
        <f>IF(NOT(ISBLANK(Tableau1[[#This Row],[SEMAINE
REMPLISSEZ
(Format: Isoweek 1 à 52 ou 53)]])),ROW()-1,"")</f>
        <v>204</v>
      </c>
      <c r="G205" s="29">
        <f>IF(NOT(ISBLANK(Tableau1[[#This Row],[INCIDENCE
REMPLISSEZ]])),1,0)</f>
        <v>1</v>
      </c>
    </row>
    <row r="206" spans="1:7">
      <c r="A206" s="177">
        <v>2021</v>
      </c>
      <c r="B206" s="177">
        <v>46</v>
      </c>
      <c r="C206" s="196">
        <v>15</v>
      </c>
      <c r="D206" s="28" t="str">
        <f>IF(ISBLANK(Tableau1[[#This Row],[SEMAINE
REMPLISSEZ
(Format: Isoweek 1 à 52 ou 53)]]), " ", IF(B206&lt;10,_xlfn.CONCAT(A206,"-W0",B206),_xlfn.CONCAT(A206,"-W",B206)))</f>
        <v>2021-W46</v>
      </c>
      <c r="E206" s="30">
        <f>DATE(Tableau1[[#This Row],[ANNEE
REMPLISSEZ
(Format: YYYY)]],1,-2)-WEEKDAY(DATE(Tableau1[[#This Row],[ANNEE
REMPLISSEZ
(Format: YYYY)]],1,3))+Tableau1[[#This Row],[SEMAINE
REMPLISSEZ
(Format: Isoweek 1 à 52 ou 53)]]*7</f>
        <v>44515</v>
      </c>
      <c r="F206" s="85">
        <f>IF(NOT(ISBLANK(Tableau1[[#This Row],[SEMAINE
REMPLISSEZ
(Format: Isoweek 1 à 52 ou 53)]])),ROW()-1,"")</f>
        <v>205</v>
      </c>
      <c r="G206" s="29">
        <f>IF(NOT(ISBLANK(Tableau1[[#This Row],[INCIDENCE
REMPLISSEZ]])),1,0)</f>
        <v>1</v>
      </c>
    </row>
    <row r="207" spans="1:7">
      <c r="A207" s="177">
        <v>2021</v>
      </c>
      <c r="B207" s="177">
        <v>47</v>
      </c>
      <c r="C207" s="196">
        <v>11</v>
      </c>
      <c r="D207" s="28" t="str">
        <f>IF(ISBLANK(Tableau1[[#This Row],[SEMAINE
REMPLISSEZ
(Format: Isoweek 1 à 52 ou 53)]]), " ", IF(B207&lt;10,_xlfn.CONCAT(A207,"-W0",B207),_xlfn.CONCAT(A207,"-W",B207)))</f>
        <v>2021-W47</v>
      </c>
      <c r="E207" s="30">
        <f>DATE(Tableau1[[#This Row],[ANNEE
REMPLISSEZ
(Format: YYYY)]],1,-2)-WEEKDAY(DATE(Tableau1[[#This Row],[ANNEE
REMPLISSEZ
(Format: YYYY)]],1,3))+Tableau1[[#This Row],[SEMAINE
REMPLISSEZ
(Format: Isoweek 1 à 52 ou 53)]]*7</f>
        <v>44522</v>
      </c>
      <c r="F207" s="85">
        <f>IF(NOT(ISBLANK(Tableau1[[#This Row],[SEMAINE
REMPLISSEZ
(Format: Isoweek 1 à 52 ou 53)]])),ROW()-1,"")</f>
        <v>206</v>
      </c>
      <c r="G207" s="29">
        <f>IF(NOT(ISBLANK(Tableau1[[#This Row],[INCIDENCE
REMPLISSEZ]])),1,0)</f>
        <v>1</v>
      </c>
    </row>
    <row r="208" spans="1:7">
      <c r="A208" s="177">
        <v>2021</v>
      </c>
      <c r="B208" s="177">
        <v>48</v>
      </c>
      <c r="C208" s="196">
        <v>21</v>
      </c>
      <c r="D208" s="28" t="str">
        <f>IF(ISBLANK(Tableau1[[#This Row],[SEMAINE
REMPLISSEZ
(Format: Isoweek 1 à 52 ou 53)]]), " ", IF(B208&lt;10,_xlfn.CONCAT(A208,"-W0",B208),_xlfn.CONCAT(A208,"-W",B208)))</f>
        <v>2021-W48</v>
      </c>
      <c r="E208" s="30">
        <f>DATE(Tableau1[[#This Row],[ANNEE
REMPLISSEZ
(Format: YYYY)]],1,-2)-WEEKDAY(DATE(Tableau1[[#This Row],[ANNEE
REMPLISSEZ
(Format: YYYY)]],1,3))+Tableau1[[#This Row],[SEMAINE
REMPLISSEZ
(Format: Isoweek 1 à 52 ou 53)]]*7</f>
        <v>44529</v>
      </c>
      <c r="F208" s="85">
        <f>IF(NOT(ISBLANK(Tableau1[[#This Row],[SEMAINE
REMPLISSEZ
(Format: Isoweek 1 à 52 ou 53)]])),ROW()-1,"")</f>
        <v>207</v>
      </c>
      <c r="G208" s="29">
        <f>IF(NOT(ISBLANK(Tableau1[[#This Row],[INCIDENCE
REMPLISSEZ]])),1,0)</f>
        <v>1</v>
      </c>
    </row>
    <row r="209" spans="1:7">
      <c r="A209" s="177">
        <v>2021</v>
      </c>
      <c r="B209" s="177">
        <v>49</v>
      </c>
      <c r="C209" s="196">
        <v>17</v>
      </c>
      <c r="D209" s="28" t="str">
        <f>IF(ISBLANK(Tableau1[[#This Row],[SEMAINE
REMPLISSEZ
(Format: Isoweek 1 à 52 ou 53)]]), " ", IF(B209&lt;10,_xlfn.CONCAT(A209,"-W0",B209),_xlfn.CONCAT(A209,"-W",B209)))</f>
        <v>2021-W49</v>
      </c>
      <c r="E209" s="30">
        <f>DATE(Tableau1[[#This Row],[ANNEE
REMPLISSEZ
(Format: YYYY)]],1,-2)-WEEKDAY(DATE(Tableau1[[#This Row],[ANNEE
REMPLISSEZ
(Format: YYYY)]],1,3))+Tableau1[[#This Row],[SEMAINE
REMPLISSEZ
(Format: Isoweek 1 à 52 ou 53)]]*7</f>
        <v>44536</v>
      </c>
      <c r="F209" s="85">
        <f>IF(NOT(ISBLANK(Tableau1[[#This Row],[SEMAINE
REMPLISSEZ
(Format: Isoweek 1 à 52 ou 53)]])),ROW()-1,"")</f>
        <v>208</v>
      </c>
      <c r="G209" s="29">
        <f>IF(NOT(ISBLANK(Tableau1[[#This Row],[INCIDENCE
REMPLISSEZ]])),1,0)</f>
        <v>1</v>
      </c>
    </row>
    <row r="210" spans="1:7">
      <c r="A210" s="177">
        <v>2021</v>
      </c>
      <c r="B210" s="177">
        <v>50</v>
      </c>
      <c r="C210" s="196">
        <v>0</v>
      </c>
      <c r="D210" s="28" t="str">
        <f>IF(ISBLANK(Tableau1[[#This Row],[SEMAINE
REMPLISSEZ
(Format: Isoweek 1 à 52 ou 53)]]), " ", IF(B210&lt;10,_xlfn.CONCAT(A210,"-W0",B210),_xlfn.CONCAT(A210,"-W",B210)))</f>
        <v>2021-W50</v>
      </c>
      <c r="E210" s="30">
        <f>DATE(Tableau1[[#This Row],[ANNEE
REMPLISSEZ
(Format: YYYY)]],1,-2)-WEEKDAY(DATE(Tableau1[[#This Row],[ANNEE
REMPLISSEZ
(Format: YYYY)]],1,3))+Tableau1[[#This Row],[SEMAINE
REMPLISSEZ
(Format: Isoweek 1 à 52 ou 53)]]*7</f>
        <v>44543</v>
      </c>
      <c r="F210" s="85">
        <f>IF(NOT(ISBLANK(Tableau1[[#This Row],[SEMAINE
REMPLISSEZ
(Format: Isoweek 1 à 52 ou 53)]])),ROW()-1,"")</f>
        <v>209</v>
      </c>
      <c r="G210" s="29">
        <f>IF(NOT(ISBLANK(Tableau1[[#This Row],[INCIDENCE
REMPLISSEZ]])),1,0)</f>
        <v>1</v>
      </c>
    </row>
    <row r="211" spans="1:7">
      <c r="A211" s="177">
        <v>2021</v>
      </c>
      <c r="B211" s="177">
        <v>51</v>
      </c>
      <c r="C211" s="196">
        <v>2</v>
      </c>
      <c r="D211" s="28" t="str">
        <f>IF(ISBLANK(Tableau1[[#This Row],[SEMAINE
REMPLISSEZ
(Format: Isoweek 1 à 52 ou 53)]]), " ", IF(B211&lt;10,_xlfn.CONCAT(A211,"-W0",B211),_xlfn.CONCAT(A211,"-W",B211)))</f>
        <v>2021-W51</v>
      </c>
      <c r="E211" s="30">
        <f>DATE(Tableau1[[#This Row],[ANNEE
REMPLISSEZ
(Format: YYYY)]],1,-2)-WEEKDAY(DATE(Tableau1[[#This Row],[ANNEE
REMPLISSEZ
(Format: YYYY)]],1,3))+Tableau1[[#This Row],[SEMAINE
REMPLISSEZ
(Format: Isoweek 1 à 52 ou 53)]]*7</f>
        <v>44550</v>
      </c>
      <c r="F211" s="85">
        <f>IF(NOT(ISBLANK(Tableau1[[#This Row],[SEMAINE
REMPLISSEZ
(Format: Isoweek 1 à 52 ou 53)]])),ROW()-1,"")</f>
        <v>210</v>
      </c>
      <c r="G211" s="29">
        <f>IF(NOT(ISBLANK(Tableau1[[#This Row],[INCIDENCE
REMPLISSEZ]])),1,0)</f>
        <v>1</v>
      </c>
    </row>
    <row r="212" spans="1:7">
      <c r="A212" s="177">
        <v>2021</v>
      </c>
      <c r="B212" s="177">
        <v>52</v>
      </c>
      <c r="C212" s="196">
        <v>4</v>
      </c>
      <c r="D212" s="28" t="str">
        <f>IF(ISBLANK(Tableau1[[#This Row],[SEMAINE
REMPLISSEZ
(Format: Isoweek 1 à 52 ou 53)]]), " ", IF(B212&lt;10,_xlfn.CONCAT(A212,"-W0",B212),_xlfn.CONCAT(A212,"-W",B212)))</f>
        <v>2021-W52</v>
      </c>
      <c r="E212" s="30">
        <f>DATE(Tableau1[[#This Row],[ANNEE
REMPLISSEZ
(Format: YYYY)]],1,-2)-WEEKDAY(DATE(Tableau1[[#This Row],[ANNEE
REMPLISSEZ
(Format: YYYY)]],1,3))+Tableau1[[#This Row],[SEMAINE
REMPLISSEZ
(Format: Isoweek 1 à 52 ou 53)]]*7</f>
        <v>44557</v>
      </c>
      <c r="F212" s="85">
        <f>IF(NOT(ISBLANK(Tableau1[[#This Row],[SEMAINE
REMPLISSEZ
(Format: Isoweek 1 à 52 ou 53)]])),ROW()-1,"")</f>
        <v>211</v>
      </c>
      <c r="G212" s="29">
        <f>IF(NOT(ISBLANK(Tableau1[[#This Row],[INCIDENCE
REMPLISSEZ]])),1,0)</f>
        <v>1</v>
      </c>
    </row>
    <row r="213" spans="1:7">
      <c r="A213" s="177">
        <v>2022</v>
      </c>
      <c r="B213" s="177">
        <v>1</v>
      </c>
      <c r="C213" s="196">
        <v>2</v>
      </c>
      <c r="D213" s="28" t="str">
        <f>IF(ISBLANK(Tableau1[[#This Row],[SEMAINE
REMPLISSEZ
(Format: Isoweek 1 à 52 ou 53)]]), " ", IF(B213&lt;10,_xlfn.CONCAT(A213,"-W0",B213),_xlfn.CONCAT(A213,"-W",B213)))</f>
        <v>2022-W01</v>
      </c>
      <c r="E213" s="30">
        <f>DATE(Tableau1[[#This Row],[ANNEE
REMPLISSEZ
(Format: YYYY)]],1,-2)-WEEKDAY(DATE(Tableau1[[#This Row],[ANNEE
REMPLISSEZ
(Format: YYYY)]],1,3))+Tableau1[[#This Row],[SEMAINE
REMPLISSEZ
(Format: Isoweek 1 à 52 ou 53)]]*7</f>
        <v>44564</v>
      </c>
      <c r="F213" s="85">
        <f>IF(NOT(ISBLANK(Tableau1[[#This Row],[SEMAINE
REMPLISSEZ
(Format: Isoweek 1 à 52 ou 53)]])),ROW()-1,"")</f>
        <v>212</v>
      </c>
      <c r="G213" s="29">
        <f>IF(NOT(ISBLANK(Tableau1[[#This Row],[INCIDENCE
REMPLISSEZ]])),1,0)</f>
        <v>1</v>
      </c>
    </row>
    <row r="214" spans="1:7">
      <c r="A214" s="177">
        <v>2022</v>
      </c>
      <c r="B214" s="177">
        <v>2</v>
      </c>
      <c r="C214" s="196">
        <v>2</v>
      </c>
      <c r="D214" s="28" t="str">
        <f>IF(ISBLANK(Tableau1[[#This Row],[SEMAINE
REMPLISSEZ
(Format: Isoweek 1 à 52 ou 53)]]), " ", IF(B214&lt;10,_xlfn.CONCAT(A214,"-W0",B214),_xlfn.CONCAT(A214,"-W",B214)))</f>
        <v>2022-W02</v>
      </c>
      <c r="E214" s="30">
        <f>DATE(Tableau1[[#This Row],[ANNEE
REMPLISSEZ
(Format: YYYY)]],1,-2)-WEEKDAY(DATE(Tableau1[[#This Row],[ANNEE
REMPLISSEZ
(Format: YYYY)]],1,3))+Tableau1[[#This Row],[SEMAINE
REMPLISSEZ
(Format: Isoweek 1 à 52 ou 53)]]*7</f>
        <v>44571</v>
      </c>
      <c r="F214" s="85">
        <f>IF(NOT(ISBLANK(Tableau1[[#This Row],[SEMAINE
REMPLISSEZ
(Format: Isoweek 1 à 52 ou 53)]])),ROW()-1,"")</f>
        <v>213</v>
      </c>
      <c r="G214" s="29">
        <f>IF(NOT(ISBLANK(Tableau1[[#This Row],[INCIDENCE
REMPLISSEZ]])),1,0)</f>
        <v>1</v>
      </c>
    </row>
    <row r="215" spans="1:7">
      <c r="A215" s="177">
        <v>2022</v>
      </c>
      <c r="B215" s="177">
        <v>3</v>
      </c>
      <c r="C215" s="196">
        <v>3</v>
      </c>
      <c r="D215" s="28" t="str">
        <f>IF(ISBLANK(Tableau1[[#This Row],[SEMAINE
REMPLISSEZ
(Format: Isoweek 1 à 52 ou 53)]]), " ", IF(B215&lt;10,_xlfn.CONCAT(A215,"-W0",B215),_xlfn.CONCAT(A215,"-W",B215)))</f>
        <v>2022-W03</v>
      </c>
      <c r="E215" s="30">
        <f>DATE(Tableau1[[#This Row],[ANNEE
REMPLISSEZ
(Format: YYYY)]],1,-2)-WEEKDAY(DATE(Tableau1[[#This Row],[ANNEE
REMPLISSEZ
(Format: YYYY)]],1,3))+Tableau1[[#This Row],[SEMAINE
REMPLISSEZ
(Format: Isoweek 1 à 52 ou 53)]]*7</f>
        <v>44578</v>
      </c>
      <c r="F215" s="85">
        <f>IF(NOT(ISBLANK(Tableau1[[#This Row],[SEMAINE
REMPLISSEZ
(Format: Isoweek 1 à 52 ou 53)]])),ROW()-1,"")</f>
        <v>214</v>
      </c>
      <c r="G215" s="29">
        <f>IF(NOT(ISBLANK(Tableau1[[#This Row],[INCIDENCE
REMPLISSEZ]])),1,0)</f>
        <v>1</v>
      </c>
    </row>
    <row r="216" spans="1:7">
      <c r="A216" s="177">
        <v>2022</v>
      </c>
      <c r="B216" s="177">
        <v>4</v>
      </c>
      <c r="C216" s="196">
        <v>2</v>
      </c>
      <c r="D216" s="28" t="str">
        <f>IF(ISBLANK(Tableau1[[#This Row],[SEMAINE
REMPLISSEZ
(Format: Isoweek 1 à 52 ou 53)]]), " ", IF(B216&lt;10,_xlfn.CONCAT(A216,"-W0",B216),_xlfn.CONCAT(A216,"-W",B216)))</f>
        <v>2022-W04</v>
      </c>
      <c r="E216" s="30">
        <f>DATE(Tableau1[[#This Row],[ANNEE
REMPLISSEZ
(Format: YYYY)]],1,-2)-WEEKDAY(DATE(Tableau1[[#This Row],[ANNEE
REMPLISSEZ
(Format: YYYY)]],1,3))+Tableau1[[#This Row],[SEMAINE
REMPLISSEZ
(Format: Isoweek 1 à 52 ou 53)]]*7</f>
        <v>44585</v>
      </c>
      <c r="F216" s="85">
        <f>IF(NOT(ISBLANK(Tableau1[[#This Row],[SEMAINE
REMPLISSEZ
(Format: Isoweek 1 à 52 ou 53)]])),ROW()-1,"")</f>
        <v>215</v>
      </c>
      <c r="G216" s="29">
        <f>IF(NOT(ISBLANK(Tableau1[[#This Row],[INCIDENCE
REMPLISSEZ]])),1,0)</f>
        <v>1</v>
      </c>
    </row>
    <row r="217" spans="1:7">
      <c r="A217" s="177">
        <v>2022</v>
      </c>
      <c r="B217" s="177">
        <v>5</v>
      </c>
      <c r="C217" s="196">
        <v>4</v>
      </c>
      <c r="D217" s="28" t="str">
        <f>IF(ISBLANK(Tableau1[[#This Row],[SEMAINE
REMPLISSEZ
(Format: Isoweek 1 à 52 ou 53)]]), " ", IF(B217&lt;10,_xlfn.CONCAT(A217,"-W0",B217),_xlfn.CONCAT(A217,"-W",B217)))</f>
        <v>2022-W05</v>
      </c>
      <c r="E217" s="30">
        <f>DATE(Tableau1[[#This Row],[ANNEE
REMPLISSEZ
(Format: YYYY)]],1,-2)-WEEKDAY(DATE(Tableau1[[#This Row],[ANNEE
REMPLISSEZ
(Format: YYYY)]],1,3))+Tableau1[[#This Row],[SEMAINE
REMPLISSEZ
(Format: Isoweek 1 à 52 ou 53)]]*7</f>
        <v>44592</v>
      </c>
      <c r="F217" s="85">
        <f>IF(NOT(ISBLANK(Tableau1[[#This Row],[SEMAINE
REMPLISSEZ
(Format: Isoweek 1 à 52 ou 53)]])),ROW()-1,"")</f>
        <v>216</v>
      </c>
      <c r="G217" s="29">
        <f>IF(NOT(ISBLANK(Tableau1[[#This Row],[INCIDENCE
REMPLISSEZ]])),1,0)</f>
        <v>1</v>
      </c>
    </row>
    <row r="218" spans="1:7">
      <c r="A218" s="177">
        <v>2022</v>
      </c>
      <c r="B218" s="177">
        <v>6</v>
      </c>
      <c r="C218" s="196">
        <v>4</v>
      </c>
      <c r="D218" s="28" t="str">
        <f>IF(ISBLANK(Tableau1[[#This Row],[SEMAINE
REMPLISSEZ
(Format: Isoweek 1 à 52 ou 53)]]), " ", IF(B218&lt;10,_xlfn.CONCAT(A218,"-W0",B218),_xlfn.CONCAT(A218,"-W",B218)))</f>
        <v>2022-W06</v>
      </c>
      <c r="E218" s="30">
        <f>DATE(Tableau1[[#This Row],[ANNEE
REMPLISSEZ
(Format: YYYY)]],1,-2)-WEEKDAY(DATE(Tableau1[[#This Row],[ANNEE
REMPLISSEZ
(Format: YYYY)]],1,3))+Tableau1[[#This Row],[SEMAINE
REMPLISSEZ
(Format: Isoweek 1 à 52 ou 53)]]*7</f>
        <v>44599</v>
      </c>
      <c r="F218" s="85">
        <f>IF(NOT(ISBLANK(Tableau1[[#This Row],[SEMAINE
REMPLISSEZ
(Format: Isoweek 1 à 52 ou 53)]])),ROW()-1,"")</f>
        <v>217</v>
      </c>
      <c r="G218" s="29">
        <f>IF(NOT(ISBLANK(Tableau1[[#This Row],[INCIDENCE
REMPLISSEZ]])),1,0)</f>
        <v>1</v>
      </c>
    </row>
    <row r="219" spans="1:7">
      <c r="A219" s="177">
        <v>2022</v>
      </c>
      <c r="B219" s="177">
        <v>7</v>
      </c>
      <c r="C219" s="196">
        <v>4</v>
      </c>
      <c r="D219" s="28" t="str">
        <f>IF(ISBLANK(Tableau1[[#This Row],[SEMAINE
REMPLISSEZ
(Format: Isoweek 1 à 52 ou 53)]]), " ", IF(B219&lt;10,_xlfn.CONCAT(A219,"-W0",B219),_xlfn.CONCAT(A219,"-W",B219)))</f>
        <v>2022-W07</v>
      </c>
      <c r="E219" s="30">
        <f>DATE(Tableau1[[#This Row],[ANNEE
REMPLISSEZ
(Format: YYYY)]],1,-2)-WEEKDAY(DATE(Tableau1[[#This Row],[ANNEE
REMPLISSEZ
(Format: YYYY)]],1,3))+Tableau1[[#This Row],[SEMAINE
REMPLISSEZ
(Format: Isoweek 1 à 52 ou 53)]]*7</f>
        <v>44606</v>
      </c>
      <c r="F219" s="85">
        <f>IF(NOT(ISBLANK(Tableau1[[#This Row],[SEMAINE
REMPLISSEZ
(Format: Isoweek 1 à 52 ou 53)]])),ROW()-1,"")</f>
        <v>218</v>
      </c>
      <c r="G219" s="29">
        <f>IF(NOT(ISBLANK(Tableau1[[#This Row],[INCIDENCE
REMPLISSEZ]])),1,0)</f>
        <v>1</v>
      </c>
    </row>
    <row r="220" spans="1:7">
      <c r="A220" s="177">
        <v>2022</v>
      </c>
      <c r="B220" s="177">
        <v>8</v>
      </c>
      <c r="C220" s="196">
        <v>7</v>
      </c>
      <c r="D220" s="28" t="str">
        <f>IF(ISBLANK(Tableau1[[#This Row],[SEMAINE
REMPLISSEZ
(Format: Isoweek 1 à 52 ou 53)]]), " ", IF(B220&lt;10,_xlfn.CONCAT(A220,"-W0",B220),_xlfn.CONCAT(A220,"-W",B220)))</f>
        <v>2022-W08</v>
      </c>
      <c r="E220" s="30">
        <f>DATE(Tableau1[[#This Row],[ANNEE
REMPLISSEZ
(Format: YYYY)]],1,-2)-WEEKDAY(DATE(Tableau1[[#This Row],[ANNEE
REMPLISSEZ
(Format: YYYY)]],1,3))+Tableau1[[#This Row],[SEMAINE
REMPLISSEZ
(Format: Isoweek 1 à 52 ou 53)]]*7</f>
        <v>44613</v>
      </c>
      <c r="F220" s="85">
        <f>IF(NOT(ISBLANK(Tableau1[[#This Row],[SEMAINE
REMPLISSEZ
(Format: Isoweek 1 à 52 ou 53)]])),ROW()-1,"")</f>
        <v>219</v>
      </c>
      <c r="G220" s="29">
        <f>IF(NOT(ISBLANK(Tableau1[[#This Row],[INCIDENCE
REMPLISSEZ]])),1,0)</f>
        <v>1</v>
      </c>
    </row>
    <row r="221" spans="1:7">
      <c r="A221" s="177">
        <v>2022</v>
      </c>
      <c r="B221" s="177">
        <v>9</v>
      </c>
      <c r="C221" s="196">
        <v>3</v>
      </c>
      <c r="D221" s="28" t="str">
        <f>IF(ISBLANK(Tableau1[[#This Row],[SEMAINE
REMPLISSEZ
(Format: Isoweek 1 à 52 ou 53)]]), " ", IF(B221&lt;10,_xlfn.CONCAT(A221,"-W0",B221),_xlfn.CONCAT(A221,"-W",B221)))</f>
        <v>2022-W09</v>
      </c>
      <c r="E221" s="30">
        <f>DATE(Tableau1[[#This Row],[ANNEE
REMPLISSEZ
(Format: YYYY)]],1,-2)-WEEKDAY(DATE(Tableau1[[#This Row],[ANNEE
REMPLISSEZ
(Format: YYYY)]],1,3))+Tableau1[[#This Row],[SEMAINE
REMPLISSEZ
(Format: Isoweek 1 à 52 ou 53)]]*7</f>
        <v>44620</v>
      </c>
      <c r="F221" s="85">
        <f>IF(NOT(ISBLANK(Tableau1[[#This Row],[SEMAINE
REMPLISSEZ
(Format: Isoweek 1 à 52 ou 53)]])),ROW()-1,"")</f>
        <v>220</v>
      </c>
      <c r="G221" s="29">
        <f>IF(NOT(ISBLANK(Tableau1[[#This Row],[INCIDENCE
REMPLISSEZ]])),1,0)</f>
        <v>1</v>
      </c>
    </row>
    <row r="222" spans="1:7">
      <c r="A222" s="177">
        <v>2022</v>
      </c>
      <c r="B222" s="177">
        <v>10</v>
      </c>
      <c r="C222" s="196">
        <v>0</v>
      </c>
      <c r="D222" s="28" t="str">
        <f>IF(ISBLANK(Tableau1[[#This Row],[SEMAINE
REMPLISSEZ
(Format: Isoweek 1 à 52 ou 53)]]), " ", IF(B222&lt;10,_xlfn.CONCAT(A222,"-W0",B222),_xlfn.CONCAT(A222,"-W",B222)))</f>
        <v>2022-W10</v>
      </c>
      <c r="E222" s="30">
        <f>DATE(Tableau1[[#This Row],[ANNEE
REMPLISSEZ
(Format: YYYY)]],1,-2)-WEEKDAY(DATE(Tableau1[[#This Row],[ANNEE
REMPLISSEZ
(Format: YYYY)]],1,3))+Tableau1[[#This Row],[SEMAINE
REMPLISSEZ
(Format: Isoweek 1 à 52 ou 53)]]*7</f>
        <v>44627</v>
      </c>
      <c r="F222" s="85">
        <f>IF(NOT(ISBLANK(Tableau1[[#This Row],[SEMAINE
REMPLISSEZ
(Format: Isoweek 1 à 52 ou 53)]])),ROW()-1,"")</f>
        <v>221</v>
      </c>
      <c r="G222" s="29">
        <f>IF(NOT(ISBLANK(Tableau1[[#This Row],[INCIDENCE
REMPLISSEZ]])),1,0)</f>
        <v>1</v>
      </c>
    </row>
    <row r="223" spans="1:7">
      <c r="A223" s="177">
        <v>2022</v>
      </c>
      <c r="B223" s="177">
        <v>11</v>
      </c>
      <c r="C223" s="196">
        <v>0</v>
      </c>
      <c r="D223" s="28" t="str">
        <f>IF(ISBLANK(Tableau1[[#This Row],[SEMAINE
REMPLISSEZ
(Format: Isoweek 1 à 52 ou 53)]]), " ", IF(B223&lt;10,_xlfn.CONCAT(A223,"-W0",B223),_xlfn.CONCAT(A223,"-W",B223)))</f>
        <v>2022-W11</v>
      </c>
      <c r="E223" s="30">
        <f>DATE(Tableau1[[#This Row],[ANNEE
REMPLISSEZ
(Format: YYYY)]],1,-2)-WEEKDAY(DATE(Tableau1[[#This Row],[ANNEE
REMPLISSEZ
(Format: YYYY)]],1,3))+Tableau1[[#This Row],[SEMAINE
REMPLISSEZ
(Format: Isoweek 1 à 52 ou 53)]]*7</f>
        <v>44634</v>
      </c>
      <c r="F223" s="85">
        <f>IF(NOT(ISBLANK(Tableau1[[#This Row],[SEMAINE
REMPLISSEZ
(Format: Isoweek 1 à 52 ou 53)]])),ROW()-1,"")</f>
        <v>222</v>
      </c>
      <c r="G223" s="29">
        <f>IF(NOT(ISBLANK(Tableau1[[#This Row],[INCIDENCE
REMPLISSEZ]])),1,0)</f>
        <v>1</v>
      </c>
    </row>
    <row r="224" spans="1:7">
      <c r="A224" s="177">
        <v>2022</v>
      </c>
      <c r="B224" s="177">
        <v>12</v>
      </c>
      <c r="C224" s="196">
        <v>1</v>
      </c>
      <c r="D224" s="28" t="str">
        <f>IF(ISBLANK(Tableau1[[#This Row],[SEMAINE
REMPLISSEZ
(Format: Isoweek 1 à 52 ou 53)]]), " ", IF(B224&lt;10,_xlfn.CONCAT(A224,"-W0",B224),_xlfn.CONCAT(A224,"-W",B224)))</f>
        <v>2022-W12</v>
      </c>
      <c r="E224" s="30">
        <f>DATE(Tableau1[[#This Row],[ANNEE
REMPLISSEZ
(Format: YYYY)]],1,-2)-WEEKDAY(DATE(Tableau1[[#This Row],[ANNEE
REMPLISSEZ
(Format: YYYY)]],1,3))+Tableau1[[#This Row],[SEMAINE
REMPLISSEZ
(Format: Isoweek 1 à 52 ou 53)]]*7</f>
        <v>44641</v>
      </c>
      <c r="F224" s="85">
        <f>IF(NOT(ISBLANK(Tableau1[[#This Row],[SEMAINE
REMPLISSEZ
(Format: Isoweek 1 à 52 ou 53)]])),ROW()-1,"")</f>
        <v>223</v>
      </c>
      <c r="G224" s="29">
        <f>IF(NOT(ISBLANK(Tableau1[[#This Row],[INCIDENCE
REMPLISSEZ]])),1,0)</f>
        <v>1</v>
      </c>
    </row>
    <row r="225" spans="1:7">
      <c r="A225" s="177">
        <v>2022</v>
      </c>
      <c r="B225" s="177">
        <v>13</v>
      </c>
      <c r="C225" s="196">
        <v>2</v>
      </c>
      <c r="D225" s="28" t="str">
        <f>IF(ISBLANK(Tableau1[[#This Row],[SEMAINE
REMPLISSEZ
(Format: Isoweek 1 à 52 ou 53)]]), " ", IF(B225&lt;10,_xlfn.CONCAT(A225,"-W0",B225),_xlfn.CONCAT(A225,"-W",B225)))</f>
        <v>2022-W13</v>
      </c>
      <c r="E225" s="30">
        <f>DATE(Tableau1[[#This Row],[ANNEE
REMPLISSEZ
(Format: YYYY)]],1,-2)-WEEKDAY(DATE(Tableau1[[#This Row],[ANNEE
REMPLISSEZ
(Format: YYYY)]],1,3))+Tableau1[[#This Row],[SEMAINE
REMPLISSEZ
(Format: Isoweek 1 à 52 ou 53)]]*7</f>
        <v>44648</v>
      </c>
      <c r="F225" s="85">
        <f>IF(NOT(ISBLANK(Tableau1[[#This Row],[SEMAINE
REMPLISSEZ
(Format: Isoweek 1 à 52 ou 53)]])),ROW()-1,"")</f>
        <v>224</v>
      </c>
      <c r="G225" s="29">
        <f>IF(NOT(ISBLANK(Tableau1[[#This Row],[INCIDENCE
REMPLISSEZ]])),1,0)</f>
        <v>1</v>
      </c>
    </row>
    <row r="226" spans="1:7">
      <c r="A226" s="177">
        <v>2022</v>
      </c>
      <c r="B226" s="177">
        <v>14</v>
      </c>
      <c r="C226" s="196">
        <v>0</v>
      </c>
      <c r="D226" s="28" t="str">
        <f>IF(ISBLANK(Tableau1[[#This Row],[SEMAINE
REMPLISSEZ
(Format: Isoweek 1 à 52 ou 53)]]), " ", IF(B226&lt;10,_xlfn.CONCAT(A226,"-W0",B226),_xlfn.CONCAT(A226,"-W",B226)))</f>
        <v>2022-W14</v>
      </c>
      <c r="E226" s="30">
        <f>DATE(Tableau1[[#This Row],[ANNEE
REMPLISSEZ
(Format: YYYY)]],1,-2)-WEEKDAY(DATE(Tableau1[[#This Row],[ANNEE
REMPLISSEZ
(Format: YYYY)]],1,3))+Tableau1[[#This Row],[SEMAINE
REMPLISSEZ
(Format: Isoweek 1 à 52 ou 53)]]*7</f>
        <v>44655</v>
      </c>
      <c r="F226" s="85">
        <f>IF(NOT(ISBLANK(Tableau1[[#This Row],[SEMAINE
REMPLISSEZ
(Format: Isoweek 1 à 52 ou 53)]])),ROW()-1,"")</f>
        <v>225</v>
      </c>
      <c r="G226" s="29">
        <f>IF(NOT(ISBLANK(Tableau1[[#This Row],[INCIDENCE
REMPLISSEZ]])),1,0)</f>
        <v>1</v>
      </c>
    </row>
    <row r="227" spans="1:7">
      <c r="A227" s="177">
        <v>2022</v>
      </c>
      <c r="B227" s="177">
        <v>15</v>
      </c>
      <c r="C227" s="196">
        <v>14</v>
      </c>
      <c r="D227" s="28" t="str">
        <f>IF(ISBLANK(Tableau1[[#This Row],[SEMAINE
REMPLISSEZ
(Format: Isoweek 1 à 52 ou 53)]]), " ", IF(B227&lt;10,_xlfn.CONCAT(A227,"-W0",B227),_xlfn.CONCAT(A227,"-W",B227)))</f>
        <v>2022-W15</v>
      </c>
      <c r="E227" s="30">
        <f>DATE(Tableau1[[#This Row],[ANNEE
REMPLISSEZ
(Format: YYYY)]],1,-2)-WEEKDAY(DATE(Tableau1[[#This Row],[ANNEE
REMPLISSEZ
(Format: YYYY)]],1,3))+Tableau1[[#This Row],[SEMAINE
REMPLISSEZ
(Format: Isoweek 1 à 52 ou 53)]]*7</f>
        <v>44662</v>
      </c>
      <c r="F227" s="85">
        <f>IF(NOT(ISBLANK(Tableau1[[#This Row],[SEMAINE
REMPLISSEZ
(Format: Isoweek 1 à 52 ou 53)]])),ROW()-1,"")</f>
        <v>226</v>
      </c>
      <c r="G227" s="29">
        <f>IF(NOT(ISBLANK(Tableau1[[#This Row],[INCIDENCE
REMPLISSEZ]])),1,0)</f>
        <v>1</v>
      </c>
    </row>
    <row r="228" spans="1:7">
      <c r="A228" s="177">
        <v>2022</v>
      </c>
      <c r="B228" s="177">
        <v>16</v>
      </c>
      <c r="C228" s="196">
        <v>13</v>
      </c>
      <c r="D228" s="28" t="str">
        <f>IF(ISBLANK(Tableau1[[#This Row],[SEMAINE
REMPLISSEZ
(Format: Isoweek 1 à 52 ou 53)]]), " ", IF(B228&lt;10,_xlfn.CONCAT(A228,"-W0",B228),_xlfn.CONCAT(A228,"-W",B228)))</f>
        <v>2022-W16</v>
      </c>
      <c r="E228" s="30">
        <f>DATE(Tableau1[[#This Row],[ANNEE
REMPLISSEZ
(Format: YYYY)]],1,-2)-WEEKDAY(DATE(Tableau1[[#This Row],[ANNEE
REMPLISSEZ
(Format: YYYY)]],1,3))+Tableau1[[#This Row],[SEMAINE
REMPLISSEZ
(Format: Isoweek 1 à 52 ou 53)]]*7</f>
        <v>44669</v>
      </c>
      <c r="F228" s="85">
        <f>IF(NOT(ISBLANK(Tableau1[[#This Row],[SEMAINE
REMPLISSEZ
(Format: Isoweek 1 à 52 ou 53)]])),ROW()-1,"")</f>
        <v>227</v>
      </c>
      <c r="G228" s="29">
        <f>IF(NOT(ISBLANK(Tableau1[[#This Row],[INCIDENCE
REMPLISSEZ]])),1,0)</f>
        <v>1</v>
      </c>
    </row>
    <row r="229" spans="1:7">
      <c r="A229" s="177">
        <v>2022</v>
      </c>
      <c r="B229" s="177">
        <v>17</v>
      </c>
      <c r="C229" s="196">
        <v>9</v>
      </c>
      <c r="D229" s="28" t="str">
        <f>IF(ISBLANK(Tableau1[[#This Row],[SEMAINE
REMPLISSEZ
(Format: Isoweek 1 à 52 ou 53)]]), " ", IF(B229&lt;10,_xlfn.CONCAT(A229,"-W0",B229),_xlfn.CONCAT(A229,"-W",B229)))</f>
        <v>2022-W17</v>
      </c>
      <c r="E229" s="30">
        <f>DATE(Tableau1[[#This Row],[ANNEE
REMPLISSEZ
(Format: YYYY)]],1,-2)-WEEKDAY(DATE(Tableau1[[#This Row],[ANNEE
REMPLISSEZ
(Format: YYYY)]],1,3))+Tableau1[[#This Row],[SEMAINE
REMPLISSEZ
(Format: Isoweek 1 à 52 ou 53)]]*7</f>
        <v>44676</v>
      </c>
      <c r="F229" s="85">
        <f>IF(NOT(ISBLANK(Tableau1[[#This Row],[SEMAINE
REMPLISSEZ
(Format: Isoweek 1 à 52 ou 53)]])),ROW()-1,"")</f>
        <v>228</v>
      </c>
      <c r="G229" s="29">
        <f>IF(NOT(ISBLANK(Tableau1[[#This Row],[INCIDENCE
REMPLISSEZ]])),1,0)</f>
        <v>1</v>
      </c>
    </row>
    <row r="230" spans="1:7">
      <c r="A230" s="177">
        <v>2022</v>
      </c>
      <c r="B230" s="177">
        <v>18</v>
      </c>
      <c r="C230" s="196">
        <v>10</v>
      </c>
      <c r="D230" s="28" t="str">
        <f>IF(ISBLANK(Tableau1[[#This Row],[SEMAINE
REMPLISSEZ
(Format: Isoweek 1 à 52 ou 53)]]), " ", IF(B230&lt;10,_xlfn.CONCAT(A230,"-W0",B230),_xlfn.CONCAT(A230,"-W",B230)))</f>
        <v>2022-W18</v>
      </c>
      <c r="E230" s="30">
        <f>DATE(Tableau1[[#This Row],[ANNEE
REMPLISSEZ
(Format: YYYY)]],1,-2)-WEEKDAY(DATE(Tableau1[[#This Row],[ANNEE
REMPLISSEZ
(Format: YYYY)]],1,3))+Tableau1[[#This Row],[SEMAINE
REMPLISSEZ
(Format: Isoweek 1 à 52 ou 53)]]*7</f>
        <v>44683</v>
      </c>
      <c r="F230" s="85">
        <f>IF(NOT(ISBLANK(Tableau1[[#This Row],[SEMAINE
REMPLISSEZ
(Format: Isoweek 1 à 52 ou 53)]])),ROW()-1,"")</f>
        <v>229</v>
      </c>
      <c r="G230" s="29">
        <f>IF(NOT(ISBLANK(Tableau1[[#This Row],[INCIDENCE
REMPLISSEZ]])),1,0)</f>
        <v>1</v>
      </c>
    </row>
    <row r="231" spans="1:7">
      <c r="A231" s="177">
        <v>2022</v>
      </c>
      <c r="B231" s="177">
        <v>19</v>
      </c>
      <c r="C231" s="196">
        <v>37</v>
      </c>
      <c r="D231" s="28" t="str">
        <f>IF(ISBLANK(Tableau1[[#This Row],[SEMAINE
REMPLISSEZ
(Format: Isoweek 1 à 52 ou 53)]]), " ", IF(B231&lt;10,_xlfn.CONCAT(A231,"-W0",B231),_xlfn.CONCAT(A231,"-W",B231)))</f>
        <v>2022-W19</v>
      </c>
      <c r="E231" s="30">
        <f>DATE(Tableau1[[#This Row],[ANNEE
REMPLISSEZ
(Format: YYYY)]],1,-2)-WEEKDAY(DATE(Tableau1[[#This Row],[ANNEE
REMPLISSEZ
(Format: YYYY)]],1,3))+Tableau1[[#This Row],[SEMAINE
REMPLISSEZ
(Format: Isoweek 1 à 52 ou 53)]]*7</f>
        <v>44690</v>
      </c>
      <c r="F231" s="85">
        <f>IF(NOT(ISBLANK(Tableau1[[#This Row],[SEMAINE
REMPLISSEZ
(Format: Isoweek 1 à 52 ou 53)]])),ROW()-1,"")</f>
        <v>230</v>
      </c>
      <c r="G231" s="29">
        <f>IF(NOT(ISBLANK(Tableau1[[#This Row],[INCIDENCE
REMPLISSEZ]])),1,0)</f>
        <v>1</v>
      </c>
    </row>
    <row r="232" spans="1:7">
      <c r="A232" s="177">
        <v>2022</v>
      </c>
      <c r="B232" s="177">
        <v>20</v>
      </c>
      <c r="C232" s="196">
        <v>18</v>
      </c>
      <c r="D232" s="28" t="str">
        <f>IF(ISBLANK(Tableau1[[#This Row],[SEMAINE
REMPLISSEZ
(Format: Isoweek 1 à 52 ou 53)]]), " ", IF(B232&lt;10,_xlfn.CONCAT(A232,"-W0",B232),_xlfn.CONCAT(A232,"-W",B232)))</f>
        <v>2022-W20</v>
      </c>
      <c r="E232" s="30">
        <f>DATE(Tableau1[[#This Row],[ANNEE
REMPLISSEZ
(Format: YYYY)]],1,-2)-WEEKDAY(DATE(Tableau1[[#This Row],[ANNEE
REMPLISSEZ
(Format: YYYY)]],1,3))+Tableau1[[#This Row],[SEMAINE
REMPLISSEZ
(Format: Isoweek 1 à 52 ou 53)]]*7</f>
        <v>44697</v>
      </c>
      <c r="F232" s="85">
        <f>IF(NOT(ISBLANK(Tableau1[[#This Row],[SEMAINE
REMPLISSEZ
(Format: Isoweek 1 à 52 ou 53)]])),ROW()-1,"")</f>
        <v>231</v>
      </c>
      <c r="G232" s="29">
        <f>IF(NOT(ISBLANK(Tableau1[[#This Row],[INCIDENCE
REMPLISSEZ]])),1,0)</f>
        <v>1</v>
      </c>
    </row>
    <row r="233" spans="1:7">
      <c r="A233" s="177">
        <v>2022</v>
      </c>
      <c r="B233" s="177">
        <v>21</v>
      </c>
      <c r="C233" s="196">
        <v>16</v>
      </c>
      <c r="D233" s="28" t="str">
        <f>IF(ISBLANK(Tableau1[[#This Row],[SEMAINE
REMPLISSEZ
(Format: Isoweek 1 à 52 ou 53)]]), " ", IF(B233&lt;10,_xlfn.CONCAT(A233,"-W0",B233),_xlfn.CONCAT(A233,"-W",B233)))</f>
        <v>2022-W21</v>
      </c>
      <c r="E233" s="30">
        <f>DATE(Tableau1[[#This Row],[ANNEE
REMPLISSEZ
(Format: YYYY)]],1,-2)-WEEKDAY(DATE(Tableau1[[#This Row],[ANNEE
REMPLISSEZ
(Format: YYYY)]],1,3))+Tableau1[[#This Row],[SEMAINE
REMPLISSEZ
(Format: Isoweek 1 à 52 ou 53)]]*7</f>
        <v>44704</v>
      </c>
      <c r="F233" s="85">
        <f>IF(NOT(ISBLANK(Tableau1[[#This Row],[SEMAINE
REMPLISSEZ
(Format: Isoweek 1 à 52 ou 53)]])),ROW()-1,"")</f>
        <v>232</v>
      </c>
      <c r="G233" s="29">
        <f>IF(NOT(ISBLANK(Tableau1[[#This Row],[INCIDENCE
REMPLISSEZ]])),1,0)</f>
        <v>1</v>
      </c>
    </row>
    <row r="234" spans="1:7">
      <c r="A234" s="177">
        <v>2022</v>
      </c>
      <c r="B234" s="177">
        <v>22</v>
      </c>
      <c r="C234" s="196">
        <v>18</v>
      </c>
      <c r="D234" s="28" t="str">
        <f>IF(ISBLANK(Tableau1[[#This Row],[SEMAINE
REMPLISSEZ
(Format: Isoweek 1 à 52 ou 53)]]), " ", IF(B234&lt;10,_xlfn.CONCAT(A234,"-W0",B234),_xlfn.CONCAT(A234,"-W",B234)))</f>
        <v>2022-W22</v>
      </c>
      <c r="E234" s="30">
        <f>DATE(Tableau1[[#This Row],[ANNEE
REMPLISSEZ
(Format: YYYY)]],1,-2)-WEEKDAY(DATE(Tableau1[[#This Row],[ANNEE
REMPLISSEZ
(Format: YYYY)]],1,3))+Tableau1[[#This Row],[SEMAINE
REMPLISSEZ
(Format: Isoweek 1 à 52 ou 53)]]*7</f>
        <v>44711</v>
      </c>
      <c r="F234" s="85">
        <f>IF(NOT(ISBLANK(Tableau1[[#This Row],[SEMAINE
REMPLISSEZ
(Format: Isoweek 1 à 52 ou 53)]])),ROW()-1,"")</f>
        <v>233</v>
      </c>
      <c r="G234" s="29">
        <f>IF(NOT(ISBLANK(Tableau1[[#This Row],[INCIDENCE
REMPLISSEZ]])),1,0)</f>
        <v>1</v>
      </c>
    </row>
    <row r="235" spans="1:7">
      <c r="A235" s="177">
        <v>2022</v>
      </c>
      <c r="B235" s="177">
        <v>23</v>
      </c>
      <c r="C235" s="196">
        <v>14</v>
      </c>
      <c r="D235" s="28" t="str">
        <f>IF(ISBLANK(Tableau1[[#This Row],[SEMAINE
REMPLISSEZ
(Format: Isoweek 1 à 52 ou 53)]]), " ", IF(B235&lt;10,_xlfn.CONCAT(A235,"-W0",B235),_xlfn.CONCAT(A235,"-W",B235)))</f>
        <v>2022-W23</v>
      </c>
      <c r="E235" s="30">
        <f>DATE(Tableau1[[#This Row],[ANNEE
REMPLISSEZ
(Format: YYYY)]],1,-2)-WEEKDAY(DATE(Tableau1[[#This Row],[ANNEE
REMPLISSEZ
(Format: YYYY)]],1,3))+Tableau1[[#This Row],[SEMAINE
REMPLISSEZ
(Format: Isoweek 1 à 52 ou 53)]]*7</f>
        <v>44718</v>
      </c>
      <c r="F235" s="85">
        <f>IF(NOT(ISBLANK(Tableau1[[#This Row],[SEMAINE
REMPLISSEZ
(Format: Isoweek 1 à 52 ou 53)]])),ROW()-1,"")</f>
        <v>234</v>
      </c>
      <c r="G235" s="29">
        <f>IF(NOT(ISBLANK(Tableau1[[#This Row],[INCIDENCE
REMPLISSEZ]])),1,0)</f>
        <v>1</v>
      </c>
    </row>
    <row r="236" spans="1:7">
      <c r="A236" s="177">
        <v>2022</v>
      </c>
      <c r="B236" s="177">
        <v>24</v>
      </c>
      <c r="C236" s="196">
        <v>22</v>
      </c>
      <c r="D236" s="28" t="str">
        <f>IF(ISBLANK(Tableau1[[#This Row],[SEMAINE
REMPLISSEZ
(Format: Isoweek 1 à 52 ou 53)]]), " ", IF(B236&lt;10,_xlfn.CONCAT(A236,"-W0",B236),_xlfn.CONCAT(A236,"-W",B236)))</f>
        <v>2022-W24</v>
      </c>
      <c r="E236" s="30">
        <f>DATE(Tableau1[[#This Row],[ANNEE
REMPLISSEZ
(Format: YYYY)]],1,-2)-WEEKDAY(DATE(Tableau1[[#This Row],[ANNEE
REMPLISSEZ
(Format: YYYY)]],1,3))+Tableau1[[#This Row],[SEMAINE
REMPLISSEZ
(Format: Isoweek 1 à 52 ou 53)]]*7</f>
        <v>44725</v>
      </c>
      <c r="F236" s="85">
        <f>IF(NOT(ISBLANK(Tableau1[[#This Row],[SEMAINE
REMPLISSEZ
(Format: Isoweek 1 à 52 ou 53)]])),ROW()-1,"")</f>
        <v>235</v>
      </c>
      <c r="G236" s="29">
        <f>IF(NOT(ISBLANK(Tableau1[[#This Row],[INCIDENCE
REMPLISSEZ]])),1,0)</f>
        <v>1</v>
      </c>
    </row>
    <row r="237" spans="1:7">
      <c r="A237" s="177">
        <v>2022</v>
      </c>
      <c r="B237" s="177">
        <v>25</v>
      </c>
      <c r="C237" s="196">
        <v>31</v>
      </c>
      <c r="D237" s="28" t="str">
        <f>IF(ISBLANK(Tableau1[[#This Row],[SEMAINE
REMPLISSEZ
(Format: Isoweek 1 à 52 ou 53)]]), " ", IF(B237&lt;10,_xlfn.CONCAT(A237,"-W0",B237),_xlfn.CONCAT(A237,"-W",B237)))</f>
        <v>2022-W25</v>
      </c>
      <c r="E237" s="30">
        <f>DATE(Tableau1[[#This Row],[ANNEE
REMPLISSEZ
(Format: YYYY)]],1,-2)-WEEKDAY(DATE(Tableau1[[#This Row],[ANNEE
REMPLISSEZ
(Format: YYYY)]],1,3))+Tableau1[[#This Row],[SEMAINE
REMPLISSEZ
(Format: Isoweek 1 à 52 ou 53)]]*7</f>
        <v>44732</v>
      </c>
      <c r="F237" s="85">
        <f>IF(NOT(ISBLANK(Tableau1[[#This Row],[SEMAINE
REMPLISSEZ
(Format: Isoweek 1 à 52 ou 53)]])),ROW()-1,"")</f>
        <v>236</v>
      </c>
      <c r="G237" s="29">
        <f>IF(NOT(ISBLANK(Tableau1[[#This Row],[INCIDENCE
REMPLISSEZ]])),1,0)</f>
        <v>1</v>
      </c>
    </row>
    <row r="238" spans="1:7">
      <c r="A238" s="177">
        <v>2022</v>
      </c>
      <c r="B238" s="177">
        <v>26</v>
      </c>
      <c r="C238" s="196">
        <v>26</v>
      </c>
      <c r="D238" s="28" t="str">
        <f>IF(ISBLANK(Tableau1[[#This Row],[SEMAINE
REMPLISSEZ
(Format: Isoweek 1 à 52 ou 53)]]), " ", IF(B238&lt;10,_xlfn.CONCAT(A238,"-W0",B238),_xlfn.CONCAT(A238,"-W",B238)))</f>
        <v>2022-W26</v>
      </c>
      <c r="E238" s="30">
        <f>DATE(Tableau1[[#This Row],[ANNEE
REMPLISSEZ
(Format: YYYY)]],1,-2)-WEEKDAY(DATE(Tableau1[[#This Row],[ANNEE
REMPLISSEZ
(Format: YYYY)]],1,3))+Tableau1[[#This Row],[SEMAINE
REMPLISSEZ
(Format: Isoweek 1 à 52 ou 53)]]*7</f>
        <v>44739</v>
      </c>
      <c r="F238" s="85">
        <f>IF(NOT(ISBLANK(Tableau1[[#This Row],[SEMAINE
REMPLISSEZ
(Format: Isoweek 1 à 52 ou 53)]])),ROW()-1,"")</f>
        <v>237</v>
      </c>
      <c r="G238" s="29">
        <f>IF(NOT(ISBLANK(Tableau1[[#This Row],[INCIDENCE
REMPLISSEZ]])),1,0)</f>
        <v>1</v>
      </c>
    </row>
    <row r="239" spans="1:7">
      <c r="A239" s="177">
        <v>2022</v>
      </c>
      <c r="B239" s="177">
        <v>27</v>
      </c>
      <c r="C239" s="196">
        <v>53</v>
      </c>
      <c r="D239" s="28" t="str">
        <f>IF(ISBLANK(Tableau1[[#This Row],[SEMAINE
REMPLISSEZ
(Format: Isoweek 1 à 52 ou 53)]]), " ", IF(B239&lt;10,_xlfn.CONCAT(A239,"-W0",B239),_xlfn.CONCAT(A239,"-W",B239)))</f>
        <v>2022-W27</v>
      </c>
      <c r="E239" s="30">
        <f>DATE(Tableau1[[#This Row],[ANNEE
REMPLISSEZ
(Format: YYYY)]],1,-2)-WEEKDAY(DATE(Tableau1[[#This Row],[ANNEE
REMPLISSEZ
(Format: YYYY)]],1,3))+Tableau1[[#This Row],[SEMAINE
REMPLISSEZ
(Format: Isoweek 1 à 52 ou 53)]]*7</f>
        <v>44746</v>
      </c>
      <c r="F239" s="85">
        <f>IF(NOT(ISBLANK(Tableau1[[#This Row],[SEMAINE
REMPLISSEZ
(Format: Isoweek 1 à 52 ou 53)]])),ROW()-1,"")</f>
        <v>238</v>
      </c>
      <c r="G239" s="29">
        <f>IF(NOT(ISBLANK(Tableau1[[#This Row],[INCIDENCE
REMPLISSEZ]])),1,0)</f>
        <v>1</v>
      </c>
    </row>
    <row r="240" spans="1:7">
      <c r="A240" s="177">
        <v>2022</v>
      </c>
      <c r="B240" s="177">
        <v>28</v>
      </c>
      <c r="C240" s="196">
        <v>34</v>
      </c>
      <c r="D240" s="28" t="str">
        <f>IF(ISBLANK(Tableau1[[#This Row],[SEMAINE
REMPLISSEZ
(Format: Isoweek 1 à 52 ou 53)]]), " ", IF(B240&lt;10,_xlfn.CONCAT(A240,"-W0",B240),_xlfn.CONCAT(A240,"-W",B240)))</f>
        <v>2022-W28</v>
      </c>
      <c r="E240" s="30">
        <f>DATE(Tableau1[[#This Row],[ANNEE
REMPLISSEZ
(Format: YYYY)]],1,-2)-WEEKDAY(DATE(Tableau1[[#This Row],[ANNEE
REMPLISSEZ
(Format: YYYY)]],1,3))+Tableau1[[#This Row],[SEMAINE
REMPLISSEZ
(Format: Isoweek 1 à 52 ou 53)]]*7</f>
        <v>44753</v>
      </c>
      <c r="F240" s="85">
        <f>IF(NOT(ISBLANK(Tableau1[[#This Row],[SEMAINE
REMPLISSEZ
(Format: Isoweek 1 à 52 ou 53)]])),ROW()-1,"")</f>
        <v>239</v>
      </c>
      <c r="G240" s="29">
        <f>IF(NOT(ISBLANK(Tableau1[[#This Row],[INCIDENCE
REMPLISSEZ]])),1,0)</f>
        <v>1</v>
      </c>
    </row>
    <row r="241" spans="1:7">
      <c r="A241" s="177">
        <v>2022</v>
      </c>
      <c r="B241" s="177">
        <v>29</v>
      </c>
      <c r="C241" s="196">
        <v>31</v>
      </c>
      <c r="D241" s="28" t="str">
        <f>IF(ISBLANK(Tableau1[[#This Row],[SEMAINE
REMPLISSEZ
(Format: Isoweek 1 à 52 ou 53)]]), " ", IF(B241&lt;10,_xlfn.CONCAT(A241,"-W0",B241),_xlfn.CONCAT(A241,"-W",B241)))</f>
        <v>2022-W29</v>
      </c>
      <c r="E241" s="30">
        <f>DATE(Tableau1[[#This Row],[ANNEE
REMPLISSEZ
(Format: YYYY)]],1,-2)-WEEKDAY(DATE(Tableau1[[#This Row],[ANNEE
REMPLISSEZ
(Format: YYYY)]],1,3))+Tableau1[[#This Row],[SEMAINE
REMPLISSEZ
(Format: Isoweek 1 à 52 ou 53)]]*7</f>
        <v>44760</v>
      </c>
      <c r="F241" s="85">
        <f>IF(NOT(ISBLANK(Tableau1[[#This Row],[SEMAINE
REMPLISSEZ
(Format: Isoweek 1 à 52 ou 53)]])),ROW()-1,"")</f>
        <v>240</v>
      </c>
      <c r="G241" s="29">
        <f>IF(NOT(ISBLANK(Tableau1[[#This Row],[INCIDENCE
REMPLISSEZ]])),1,0)</f>
        <v>1</v>
      </c>
    </row>
    <row r="242" spans="1:7">
      <c r="A242" s="177">
        <v>2022</v>
      </c>
      <c r="B242" s="177">
        <v>30</v>
      </c>
      <c r="C242" s="196">
        <v>26</v>
      </c>
      <c r="D242" s="28" t="str">
        <f>IF(ISBLANK(Tableau1[[#This Row],[SEMAINE
REMPLISSEZ
(Format: Isoweek 1 à 52 ou 53)]]), " ", IF(B242&lt;10,_xlfn.CONCAT(A242,"-W0",B242),_xlfn.CONCAT(A242,"-W",B242)))</f>
        <v>2022-W30</v>
      </c>
      <c r="E242" s="30">
        <f>DATE(Tableau1[[#This Row],[ANNEE
REMPLISSEZ
(Format: YYYY)]],1,-2)-WEEKDAY(DATE(Tableau1[[#This Row],[ANNEE
REMPLISSEZ
(Format: YYYY)]],1,3))+Tableau1[[#This Row],[SEMAINE
REMPLISSEZ
(Format: Isoweek 1 à 52 ou 53)]]*7</f>
        <v>44767</v>
      </c>
      <c r="F242" s="85">
        <f>IF(NOT(ISBLANK(Tableau1[[#This Row],[SEMAINE
REMPLISSEZ
(Format: Isoweek 1 à 52 ou 53)]])),ROW()-1,"")</f>
        <v>241</v>
      </c>
      <c r="G242" s="29">
        <f>IF(NOT(ISBLANK(Tableau1[[#This Row],[INCIDENCE
REMPLISSEZ]])),1,0)</f>
        <v>1</v>
      </c>
    </row>
    <row r="243" spans="1:7">
      <c r="A243" s="177">
        <v>2022</v>
      </c>
      <c r="B243" s="177">
        <v>31</v>
      </c>
      <c r="C243" s="196">
        <v>17</v>
      </c>
      <c r="D243" s="28" t="str">
        <f>IF(ISBLANK(Tableau1[[#This Row],[SEMAINE
REMPLISSEZ
(Format: Isoweek 1 à 52 ou 53)]]), " ", IF(B243&lt;10,_xlfn.CONCAT(A243,"-W0",B243),_xlfn.CONCAT(A243,"-W",B243)))</f>
        <v>2022-W31</v>
      </c>
      <c r="E243" s="30">
        <f>DATE(Tableau1[[#This Row],[ANNEE
REMPLISSEZ
(Format: YYYY)]],1,-2)-WEEKDAY(DATE(Tableau1[[#This Row],[ANNEE
REMPLISSEZ
(Format: YYYY)]],1,3))+Tableau1[[#This Row],[SEMAINE
REMPLISSEZ
(Format: Isoweek 1 à 52 ou 53)]]*7</f>
        <v>44774</v>
      </c>
      <c r="F243" s="85">
        <f>IF(NOT(ISBLANK(Tableau1[[#This Row],[SEMAINE
REMPLISSEZ
(Format: Isoweek 1 à 52 ou 53)]])),ROW()-1,"")</f>
        <v>242</v>
      </c>
      <c r="G243" s="29">
        <f>IF(NOT(ISBLANK(Tableau1[[#This Row],[INCIDENCE
REMPLISSEZ]])),1,0)</f>
        <v>1</v>
      </c>
    </row>
    <row r="244" spans="1:7">
      <c r="A244" s="177">
        <v>2022</v>
      </c>
      <c r="B244" s="177">
        <v>32</v>
      </c>
      <c r="C244" s="196">
        <v>27</v>
      </c>
      <c r="D244" s="28" t="str">
        <f>IF(ISBLANK(Tableau1[[#This Row],[SEMAINE
REMPLISSEZ
(Format: Isoweek 1 à 52 ou 53)]]), " ", IF(B244&lt;10,_xlfn.CONCAT(A244,"-W0",B244),_xlfn.CONCAT(A244,"-W",B244)))</f>
        <v>2022-W32</v>
      </c>
      <c r="E244" s="30">
        <f>DATE(Tableau1[[#This Row],[ANNEE
REMPLISSEZ
(Format: YYYY)]],1,-2)-WEEKDAY(DATE(Tableau1[[#This Row],[ANNEE
REMPLISSEZ
(Format: YYYY)]],1,3))+Tableau1[[#This Row],[SEMAINE
REMPLISSEZ
(Format: Isoweek 1 à 52 ou 53)]]*7</f>
        <v>44781</v>
      </c>
      <c r="F244" s="85">
        <f>IF(NOT(ISBLANK(Tableau1[[#This Row],[SEMAINE
REMPLISSEZ
(Format: Isoweek 1 à 52 ou 53)]])),ROW()-1,"")</f>
        <v>243</v>
      </c>
      <c r="G244" s="29">
        <f>IF(NOT(ISBLANK(Tableau1[[#This Row],[INCIDENCE
REMPLISSEZ]])),1,0)</f>
        <v>1</v>
      </c>
    </row>
    <row r="245" spans="1:7">
      <c r="A245" s="177">
        <v>2022</v>
      </c>
      <c r="B245" s="177">
        <v>33</v>
      </c>
      <c r="C245" s="196">
        <v>29</v>
      </c>
      <c r="D245" s="28" t="str">
        <f>IF(ISBLANK(Tableau1[[#This Row],[SEMAINE
REMPLISSEZ
(Format: Isoweek 1 à 52 ou 53)]]), " ", IF(B245&lt;10,_xlfn.CONCAT(A245,"-W0",B245),_xlfn.CONCAT(A245,"-W",B245)))</f>
        <v>2022-W33</v>
      </c>
      <c r="E245" s="30">
        <f>DATE(Tableau1[[#This Row],[ANNEE
REMPLISSEZ
(Format: YYYY)]],1,-2)-WEEKDAY(DATE(Tableau1[[#This Row],[ANNEE
REMPLISSEZ
(Format: YYYY)]],1,3))+Tableau1[[#This Row],[SEMAINE
REMPLISSEZ
(Format: Isoweek 1 à 52 ou 53)]]*7</f>
        <v>44788</v>
      </c>
      <c r="F245" s="85">
        <f>IF(NOT(ISBLANK(Tableau1[[#This Row],[SEMAINE
REMPLISSEZ
(Format: Isoweek 1 à 52 ou 53)]])),ROW()-1,"")</f>
        <v>244</v>
      </c>
      <c r="G245" s="29">
        <f>IF(NOT(ISBLANK(Tableau1[[#This Row],[INCIDENCE
REMPLISSEZ]])),1,0)</f>
        <v>1</v>
      </c>
    </row>
    <row r="246" spans="1:7">
      <c r="A246" s="177">
        <v>2022</v>
      </c>
      <c r="B246" s="177">
        <v>34</v>
      </c>
      <c r="C246" s="196">
        <v>15</v>
      </c>
      <c r="D246" s="28" t="str">
        <f>IF(ISBLANK(Tableau1[[#This Row],[SEMAINE
REMPLISSEZ
(Format: Isoweek 1 à 52 ou 53)]]), " ", IF(B246&lt;10,_xlfn.CONCAT(A246,"-W0",B246),_xlfn.CONCAT(A246,"-W",B246)))</f>
        <v>2022-W34</v>
      </c>
      <c r="E246" s="30">
        <f>DATE(Tableau1[[#This Row],[ANNEE
REMPLISSEZ
(Format: YYYY)]],1,-2)-WEEKDAY(DATE(Tableau1[[#This Row],[ANNEE
REMPLISSEZ
(Format: YYYY)]],1,3))+Tableau1[[#This Row],[SEMAINE
REMPLISSEZ
(Format: Isoweek 1 à 52 ou 53)]]*7</f>
        <v>44795</v>
      </c>
      <c r="F246" s="85">
        <f>IF(NOT(ISBLANK(Tableau1[[#This Row],[SEMAINE
REMPLISSEZ
(Format: Isoweek 1 à 52 ou 53)]])),ROW()-1,"")</f>
        <v>245</v>
      </c>
      <c r="G246" s="29">
        <f>IF(NOT(ISBLANK(Tableau1[[#This Row],[INCIDENCE
REMPLISSEZ]])),1,0)</f>
        <v>1</v>
      </c>
    </row>
    <row r="247" spans="1:7">
      <c r="A247" s="177">
        <v>2022</v>
      </c>
      <c r="B247" s="177">
        <v>35</v>
      </c>
      <c r="C247" s="196">
        <v>18</v>
      </c>
      <c r="D247" s="28" t="str">
        <f>IF(ISBLANK(Tableau1[[#This Row],[SEMAINE
REMPLISSEZ
(Format: Isoweek 1 à 52 ou 53)]]), " ", IF(B247&lt;10,_xlfn.CONCAT(A247,"-W0",B247),_xlfn.CONCAT(A247,"-W",B247)))</f>
        <v>2022-W35</v>
      </c>
      <c r="E247" s="30">
        <f>DATE(Tableau1[[#This Row],[ANNEE
REMPLISSEZ
(Format: YYYY)]],1,-2)-WEEKDAY(DATE(Tableau1[[#This Row],[ANNEE
REMPLISSEZ
(Format: YYYY)]],1,3))+Tableau1[[#This Row],[SEMAINE
REMPLISSEZ
(Format: Isoweek 1 à 52 ou 53)]]*7</f>
        <v>44802</v>
      </c>
      <c r="F247" s="85">
        <f>IF(NOT(ISBLANK(Tableau1[[#This Row],[SEMAINE
REMPLISSEZ
(Format: Isoweek 1 à 52 ou 53)]])),ROW()-1,"")</f>
        <v>246</v>
      </c>
      <c r="G247" s="29">
        <f>IF(NOT(ISBLANK(Tableau1[[#This Row],[INCIDENCE
REMPLISSEZ]])),1,0)</f>
        <v>1</v>
      </c>
    </row>
    <row r="248" spans="1:7">
      <c r="A248" s="177">
        <v>2022</v>
      </c>
      <c r="B248" s="177">
        <v>36</v>
      </c>
      <c r="C248" s="196">
        <v>41</v>
      </c>
      <c r="D248" s="28" t="str">
        <f>IF(ISBLANK(Tableau1[[#This Row],[SEMAINE
REMPLISSEZ
(Format: Isoweek 1 à 52 ou 53)]]), " ", IF(B248&lt;10,_xlfn.CONCAT(A248,"-W0",B248),_xlfn.CONCAT(A248,"-W",B248)))</f>
        <v>2022-W36</v>
      </c>
      <c r="E248" s="30">
        <f>DATE(Tableau1[[#This Row],[ANNEE
REMPLISSEZ
(Format: YYYY)]],1,-2)-WEEKDAY(DATE(Tableau1[[#This Row],[ANNEE
REMPLISSEZ
(Format: YYYY)]],1,3))+Tableau1[[#This Row],[SEMAINE
REMPLISSEZ
(Format: Isoweek 1 à 52 ou 53)]]*7</f>
        <v>44809</v>
      </c>
      <c r="F248" s="85">
        <f>IF(NOT(ISBLANK(Tableau1[[#This Row],[SEMAINE
REMPLISSEZ
(Format: Isoweek 1 à 52 ou 53)]])),ROW()-1,"")</f>
        <v>247</v>
      </c>
      <c r="G248" s="29">
        <f>IF(NOT(ISBLANK(Tableau1[[#This Row],[INCIDENCE
REMPLISSEZ]])),1,0)</f>
        <v>1</v>
      </c>
    </row>
    <row r="249" spans="1:7">
      <c r="A249" s="177">
        <v>2022</v>
      </c>
      <c r="B249" s="177">
        <v>37</v>
      </c>
      <c r="C249" s="196">
        <v>76</v>
      </c>
      <c r="D249" s="28" t="str">
        <f>IF(ISBLANK(Tableau1[[#This Row],[SEMAINE
REMPLISSEZ
(Format: Isoweek 1 à 52 ou 53)]]), " ", IF(B249&lt;10,_xlfn.CONCAT(A249,"-W0",B249),_xlfn.CONCAT(A249,"-W",B249)))</f>
        <v>2022-W37</v>
      </c>
      <c r="E249" s="30">
        <f>DATE(Tableau1[[#This Row],[ANNEE
REMPLISSEZ
(Format: YYYY)]],1,-2)-WEEKDAY(DATE(Tableau1[[#This Row],[ANNEE
REMPLISSEZ
(Format: YYYY)]],1,3))+Tableau1[[#This Row],[SEMAINE
REMPLISSEZ
(Format: Isoweek 1 à 52 ou 53)]]*7</f>
        <v>44816</v>
      </c>
      <c r="F249" s="85">
        <f>IF(NOT(ISBLANK(Tableau1[[#This Row],[SEMAINE
REMPLISSEZ
(Format: Isoweek 1 à 52 ou 53)]])),ROW()-1,"")</f>
        <v>248</v>
      </c>
      <c r="G249" s="29">
        <f>IF(NOT(ISBLANK(Tableau1[[#This Row],[INCIDENCE
REMPLISSEZ]])),1,0)</f>
        <v>1</v>
      </c>
    </row>
    <row r="250" spans="1:7">
      <c r="A250" s="177">
        <v>2022</v>
      </c>
      <c r="B250" s="177">
        <v>38</v>
      </c>
      <c r="C250" s="196">
        <v>54</v>
      </c>
      <c r="D250" s="28" t="str">
        <f>IF(ISBLANK(Tableau1[[#This Row],[SEMAINE
REMPLISSEZ
(Format: Isoweek 1 à 52 ou 53)]]), " ", IF(B250&lt;10,_xlfn.CONCAT(A250,"-W0",B250),_xlfn.CONCAT(A250,"-W",B250)))</f>
        <v>2022-W38</v>
      </c>
      <c r="E250" s="30">
        <f>DATE(Tableau1[[#This Row],[ANNEE
REMPLISSEZ
(Format: YYYY)]],1,-2)-WEEKDAY(DATE(Tableau1[[#This Row],[ANNEE
REMPLISSEZ
(Format: YYYY)]],1,3))+Tableau1[[#This Row],[SEMAINE
REMPLISSEZ
(Format: Isoweek 1 à 52 ou 53)]]*7</f>
        <v>44823</v>
      </c>
      <c r="F250" s="85">
        <f>IF(NOT(ISBLANK(Tableau1[[#This Row],[SEMAINE
REMPLISSEZ
(Format: Isoweek 1 à 52 ou 53)]])),ROW()-1,"")</f>
        <v>249</v>
      </c>
      <c r="G250" s="29">
        <f>IF(NOT(ISBLANK(Tableau1[[#This Row],[INCIDENCE
REMPLISSEZ]])),1,0)</f>
        <v>1</v>
      </c>
    </row>
    <row r="251" spans="1:7">
      <c r="A251" s="177">
        <v>2022</v>
      </c>
      <c r="B251" s="177">
        <v>39</v>
      </c>
      <c r="C251" s="196">
        <v>52</v>
      </c>
      <c r="D251" s="28" t="str">
        <f>IF(ISBLANK(Tableau1[[#This Row],[SEMAINE
REMPLISSEZ
(Format: Isoweek 1 à 52 ou 53)]]), " ", IF(B251&lt;10,_xlfn.CONCAT(A251,"-W0",B251),_xlfn.CONCAT(A251,"-W",B251)))</f>
        <v>2022-W39</v>
      </c>
      <c r="E251" s="30">
        <f>DATE(Tableau1[[#This Row],[ANNEE
REMPLISSEZ
(Format: YYYY)]],1,-2)-WEEKDAY(DATE(Tableau1[[#This Row],[ANNEE
REMPLISSEZ
(Format: YYYY)]],1,3))+Tableau1[[#This Row],[SEMAINE
REMPLISSEZ
(Format: Isoweek 1 à 52 ou 53)]]*7</f>
        <v>44830</v>
      </c>
      <c r="F251" s="85">
        <f>IF(NOT(ISBLANK(Tableau1[[#This Row],[SEMAINE
REMPLISSEZ
(Format: Isoweek 1 à 52 ou 53)]])),ROW()-1,"")</f>
        <v>250</v>
      </c>
      <c r="G251" s="29">
        <f>IF(NOT(ISBLANK(Tableau1[[#This Row],[INCIDENCE
REMPLISSEZ]])),1,0)</f>
        <v>1</v>
      </c>
    </row>
    <row r="252" spans="1:7">
      <c r="A252" s="177">
        <v>2022</v>
      </c>
      <c r="B252" s="177">
        <v>40</v>
      </c>
      <c r="C252" s="196">
        <v>46</v>
      </c>
      <c r="D252" s="28" t="str">
        <f>IF(ISBLANK(Tableau1[[#This Row],[SEMAINE
REMPLISSEZ
(Format: Isoweek 1 à 52 ou 53)]]), " ", IF(B252&lt;10,_xlfn.CONCAT(A252,"-W0",B252),_xlfn.CONCAT(A252,"-W",B252)))</f>
        <v>2022-W40</v>
      </c>
      <c r="E252" s="30">
        <f>DATE(Tableau1[[#This Row],[ANNEE
REMPLISSEZ
(Format: YYYY)]],1,-2)-WEEKDAY(DATE(Tableau1[[#This Row],[ANNEE
REMPLISSEZ
(Format: YYYY)]],1,3))+Tableau1[[#This Row],[SEMAINE
REMPLISSEZ
(Format: Isoweek 1 à 52 ou 53)]]*7</f>
        <v>44837</v>
      </c>
      <c r="F252" s="85">
        <f>IF(NOT(ISBLANK(Tableau1[[#This Row],[SEMAINE
REMPLISSEZ
(Format: Isoweek 1 à 52 ou 53)]])),ROW()-1,"")</f>
        <v>251</v>
      </c>
      <c r="G252" s="29">
        <f>IF(NOT(ISBLANK(Tableau1[[#This Row],[INCIDENCE
REMPLISSEZ]])),1,0)</f>
        <v>1</v>
      </c>
    </row>
    <row r="253" spans="1:7">
      <c r="A253" s="177">
        <v>2022</v>
      </c>
      <c r="B253" s="177">
        <v>41</v>
      </c>
      <c r="C253" s="196">
        <v>41</v>
      </c>
      <c r="D253" s="28" t="str">
        <f>IF(ISBLANK(Tableau1[[#This Row],[SEMAINE
REMPLISSEZ
(Format: Isoweek 1 à 52 ou 53)]]), " ", IF(B253&lt;10,_xlfn.CONCAT(A253,"-W0",B253),_xlfn.CONCAT(A253,"-W",B253)))</f>
        <v>2022-W41</v>
      </c>
      <c r="E253" s="30">
        <f>DATE(Tableau1[[#This Row],[ANNEE
REMPLISSEZ
(Format: YYYY)]],1,-2)-WEEKDAY(DATE(Tableau1[[#This Row],[ANNEE
REMPLISSEZ
(Format: YYYY)]],1,3))+Tableau1[[#This Row],[SEMAINE
REMPLISSEZ
(Format: Isoweek 1 à 52 ou 53)]]*7</f>
        <v>44844</v>
      </c>
      <c r="F253" s="85">
        <f>IF(NOT(ISBLANK(Tableau1[[#This Row],[SEMAINE
REMPLISSEZ
(Format: Isoweek 1 à 52 ou 53)]])),ROW()-1,"")</f>
        <v>252</v>
      </c>
      <c r="G253" s="29">
        <f>IF(NOT(ISBLANK(Tableau1[[#This Row],[INCIDENCE
REMPLISSEZ]])),1,0)</f>
        <v>1</v>
      </c>
    </row>
    <row r="254" spans="1:7">
      <c r="A254" s="177">
        <v>2022</v>
      </c>
      <c r="B254" s="177">
        <v>42</v>
      </c>
      <c r="C254" s="196">
        <v>32</v>
      </c>
      <c r="D254" s="28" t="str">
        <f>IF(ISBLANK(Tableau1[[#This Row],[SEMAINE
REMPLISSEZ
(Format: Isoweek 1 à 52 ou 53)]]), " ", IF(B254&lt;10,_xlfn.CONCAT(A254,"-W0",B254),_xlfn.CONCAT(A254,"-W",B254)))</f>
        <v>2022-W42</v>
      </c>
      <c r="E254" s="30">
        <f>DATE(Tableau1[[#This Row],[ANNEE
REMPLISSEZ
(Format: YYYY)]],1,-2)-WEEKDAY(DATE(Tableau1[[#This Row],[ANNEE
REMPLISSEZ
(Format: YYYY)]],1,3))+Tableau1[[#This Row],[SEMAINE
REMPLISSEZ
(Format: Isoweek 1 à 52 ou 53)]]*7</f>
        <v>44851</v>
      </c>
      <c r="F254" s="85">
        <f>IF(NOT(ISBLANK(Tableau1[[#This Row],[SEMAINE
REMPLISSEZ
(Format: Isoweek 1 à 52 ou 53)]])),ROW()-1,"")</f>
        <v>253</v>
      </c>
      <c r="G254" s="29">
        <f>IF(NOT(ISBLANK(Tableau1[[#This Row],[INCIDENCE
REMPLISSEZ]])),1,0)</f>
        <v>1</v>
      </c>
    </row>
    <row r="255" spans="1:7">
      <c r="A255" s="177">
        <v>2022</v>
      </c>
      <c r="B255" s="177">
        <v>43</v>
      </c>
      <c r="C255" s="196">
        <v>23</v>
      </c>
      <c r="D255" s="28" t="str">
        <f>IF(ISBLANK(Tableau1[[#This Row],[SEMAINE
REMPLISSEZ
(Format: Isoweek 1 à 52 ou 53)]]), " ", IF(B255&lt;10,_xlfn.CONCAT(A255,"-W0",B255),_xlfn.CONCAT(A255,"-W",B255)))</f>
        <v>2022-W43</v>
      </c>
      <c r="E255" s="30">
        <f>DATE(Tableau1[[#This Row],[ANNEE
REMPLISSEZ
(Format: YYYY)]],1,-2)-WEEKDAY(DATE(Tableau1[[#This Row],[ANNEE
REMPLISSEZ
(Format: YYYY)]],1,3))+Tableau1[[#This Row],[SEMAINE
REMPLISSEZ
(Format: Isoweek 1 à 52 ou 53)]]*7</f>
        <v>44858</v>
      </c>
      <c r="F255" s="85">
        <f>IF(NOT(ISBLANK(Tableau1[[#This Row],[SEMAINE
REMPLISSEZ
(Format: Isoweek 1 à 52 ou 53)]])),ROW()-1,"")</f>
        <v>254</v>
      </c>
      <c r="G255" s="29">
        <f>IF(NOT(ISBLANK(Tableau1[[#This Row],[INCIDENCE
REMPLISSEZ]])),1,0)</f>
        <v>1</v>
      </c>
    </row>
    <row r="256" spans="1:7">
      <c r="A256" s="177">
        <v>2022</v>
      </c>
      <c r="B256" s="177">
        <v>44</v>
      </c>
      <c r="C256" s="196">
        <v>15</v>
      </c>
      <c r="D256" s="28" t="str">
        <f>IF(ISBLANK(Tableau1[[#This Row],[SEMAINE
REMPLISSEZ
(Format: Isoweek 1 à 52 ou 53)]]), " ", IF(B256&lt;10,_xlfn.CONCAT(A256,"-W0",B256),_xlfn.CONCAT(A256,"-W",B256)))</f>
        <v>2022-W44</v>
      </c>
      <c r="E256" s="30">
        <f>DATE(Tableau1[[#This Row],[ANNEE
REMPLISSEZ
(Format: YYYY)]],1,-2)-WEEKDAY(DATE(Tableau1[[#This Row],[ANNEE
REMPLISSEZ
(Format: YYYY)]],1,3))+Tableau1[[#This Row],[SEMAINE
REMPLISSEZ
(Format: Isoweek 1 à 52 ou 53)]]*7</f>
        <v>44865</v>
      </c>
      <c r="F256" s="85">
        <f>IF(NOT(ISBLANK(Tableau1[[#This Row],[SEMAINE
REMPLISSEZ
(Format: Isoweek 1 à 52 ou 53)]])),ROW()-1,"")</f>
        <v>255</v>
      </c>
      <c r="G256" s="29">
        <f>IF(NOT(ISBLANK(Tableau1[[#This Row],[INCIDENCE
REMPLISSEZ]])),1,0)</f>
        <v>1</v>
      </c>
    </row>
    <row r="257" spans="1:8">
      <c r="A257" s="177">
        <v>2022</v>
      </c>
      <c r="B257" s="177">
        <v>45</v>
      </c>
      <c r="C257" s="196">
        <v>18</v>
      </c>
      <c r="D257" s="28" t="str">
        <f>IF(ISBLANK(Tableau1[[#This Row],[SEMAINE
REMPLISSEZ
(Format: Isoweek 1 à 52 ou 53)]]), " ", IF(B257&lt;10,_xlfn.CONCAT(A257,"-W0",B257),_xlfn.CONCAT(A257,"-W",B257)))</f>
        <v>2022-W45</v>
      </c>
      <c r="E257" s="30">
        <f>DATE(Tableau1[[#This Row],[ANNEE
REMPLISSEZ
(Format: YYYY)]],1,-2)-WEEKDAY(DATE(Tableau1[[#This Row],[ANNEE
REMPLISSEZ
(Format: YYYY)]],1,3))+Tableau1[[#This Row],[SEMAINE
REMPLISSEZ
(Format: Isoweek 1 à 52 ou 53)]]*7</f>
        <v>44872</v>
      </c>
      <c r="F257" s="85">
        <f>IF(NOT(ISBLANK(Tableau1[[#This Row],[SEMAINE
REMPLISSEZ
(Format: Isoweek 1 à 52 ou 53)]])),ROW()-1,"")</f>
        <v>256</v>
      </c>
      <c r="G257" s="29">
        <f>IF(NOT(ISBLANK(Tableau1[[#This Row],[INCIDENCE
REMPLISSEZ]])),1,0)</f>
        <v>1</v>
      </c>
    </row>
    <row r="258" spans="1:8">
      <c r="A258" s="177">
        <v>2022</v>
      </c>
      <c r="B258" s="177">
        <v>46</v>
      </c>
      <c r="C258" s="196">
        <v>16</v>
      </c>
      <c r="D258" s="28" t="str">
        <f>IF(ISBLANK(Tableau1[[#This Row],[SEMAINE
REMPLISSEZ
(Format: Isoweek 1 à 52 ou 53)]]), " ", IF(B258&lt;10,_xlfn.CONCAT(A258,"-W0",B258),_xlfn.CONCAT(A258,"-W",B258)))</f>
        <v>2022-W46</v>
      </c>
      <c r="E258" s="30">
        <f>DATE(Tableau1[[#This Row],[ANNEE
REMPLISSEZ
(Format: YYYY)]],1,-2)-WEEKDAY(DATE(Tableau1[[#This Row],[ANNEE
REMPLISSEZ
(Format: YYYY)]],1,3))+Tableau1[[#This Row],[SEMAINE
REMPLISSEZ
(Format: Isoweek 1 à 52 ou 53)]]*7</f>
        <v>44879</v>
      </c>
      <c r="F258" s="85">
        <f>IF(NOT(ISBLANK(Tableau1[[#This Row],[SEMAINE
REMPLISSEZ
(Format: Isoweek 1 à 52 ou 53)]])),ROW()-1,"")</f>
        <v>257</v>
      </c>
      <c r="G258" s="29">
        <f>IF(NOT(ISBLANK(Tableau1[[#This Row],[INCIDENCE
REMPLISSEZ]])),1,0)</f>
        <v>1</v>
      </c>
    </row>
    <row r="259" spans="1:8">
      <c r="A259" s="177">
        <v>2022</v>
      </c>
      <c r="B259" s="177">
        <v>47</v>
      </c>
      <c r="C259" s="196">
        <v>0</v>
      </c>
      <c r="D259" s="28" t="str">
        <f>IF(ISBLANK(Tableau1[[#This Row],[SEMAINE
REMPLISSEZ
(Format: Isoweek 1 à 52 ou 53)]]), " ", IF(B259&lt;10,_xlfn.CONCAT(A259,"-W0",B259),_xlfn.CONCAT(A259,"-W",B259)))</f>
        <v>2022-W47</v>
      </c>
      <c r="E259" s="30">
        <f>DATE(Tableau1[[#This Row],[ANNEE
REMPLISSEZ
(Format: YYYY)]],1,-2)-WEEKDAY(DATE(Tableau1[[#This Row],[ANNEE
REMPLISSEZ
(Format: YYYY)]],1,3))+Tableau1[[#This Row],[SEMAINE
REMPLISSEZ
(Format: Isoweek 1 à 52 ou 53)]]*7</f>
        <v>44886</v>
      </c>
      <c r="F259" s="85">
        <f>IF(NOT(ISBLANK(Tableau1[[#This Row],[SEMAINE
REMPLISSEZ
(Format: Isoweek 1 à 52 ou 53)]])),ROW()-1,"")</f>
        <v>258</v>
      </c>
      <c r="G259" s="29">
        <f>IF(NOT(ISBLANK(Tableau1[[#This Row],[INCIDENCE
REMPLISSEZ]])),1,0)</f>
        <v>1</v>
      </c>
    </row>
    <row r="260" spans="1:8">
      <c r="A260" s="177">
        <v>2022</v>
      </c>
      <c r="B260" s="177">
        <v>48</v>
      </c>
      <c r="C260" s="196">
        <v>3</v>
      </c>
      <c r="D260" s="28" t="str">
        <f>IF(ISBLANK(Tableau1[[#This Row],[SEMAINE
REMPLISSEZ
(Format: Isoweek 1 à 52 ou 53)]]), " ", IF(B260&lt;10,_xlfn.CONCAT(A260,"-W0",B260),_xlfn.CONCAT(A260,"-W",B260)))</f>
        <v>2022-W48</v>
      </c>
      <c r="E260" s="30">
        <f>DATE(Tableau1[[#This Row],[ANNEE
REMPLISSEZ
(Format: YYYY)]],1,-2)-WEEKDAY(DATE(Tableau1[[#This Row],[ANNEE
REMPLISSEZ
(Format: YYYY)]],1,3))+Tableau1[[#This Row],[SEMAINE
REMPLISSEZ
(Format: Isoweek 1 à 52 ou 53)]]*7</f>
        <v>44893</v>
      </c>
      <c r="F260" s="85">
        <f>IF(NOT(ISBLANK(Tableau1[[#This Row],[SEMAINE
REMPLISSEZ
(Format: Isoweek 1 à 52 ou 53)]])),ROW()-1,"")</f>
        <v>259</v>
      </c>
      <c r="G260" s="29">
        <f>IF(NOT(ISBLANK(Tableau1[[#This Row],[INCIDENCE
REMPLISSEZ]])),1,0)</f>
        <v>1</v>
      </c>
    </row>
    <row r="261" spans="1:8">
      <c r="A261" s="177">
        <v>2022</v>
      </c>
      <c r="B261" s="177">
        <v>49</v>
      </c>
      <c r="C261" s="196">
        <v>9</v>
      </c>
      <c r="D261" s="28" t="str">
        <f>IF(ISBLANK(Tableau1[[#This Row],[SEMAINE
REMPLISSEZ
(Format: Isoweek 1 à 52 ou 53)]]), " ", IF(B261&lt;10,_xlfn.CONCAT(A261,"-W0",B261),_xlfn.CONCAT(A261,"-W",B261)))</f>
        <v>2022-W49</v>
      </c>
      <c r="E261" s="30">
        <f>DATE(Tableau1[[#This Row],[ANNEE
REMPLISSEZ
(Format: YYYY)]],1,-2)-WEEKDAY(DATE(Tableau1[[#This Row],[ANNEE
REMPLISSEZ
(Format: YYYY)]],1,3))+Tableau1[[#This Row],[SEMAINE
REMPLISSEZ
(Format: Isoweek 1 à 52 ou 53)]]*7</f>
        <v>44900</v>
      </c>
      <c r="F261" s="85">
        <f>IF(NOT(ISBLANK(Tableau1[[#This Row],[SEMAINE
REMPLISSEZ
(Format: Isoweek 1 à 52 ou 53)]])),ROW()-1,"")</f>
        <v>260</v>
      </c>
      <c r="G261" s="29">
        <f>IF(NOT(ISBLANK(Tableau1[[#This Row],[INCIDENCE
REMPLISSEZ]])),1,0)</f>
        <v>1</v>
      </c>
    </row>
    <row r="262" spans="1:8">
      <c r="A262" s="177">
        <v>2022</v>
      </c>
      <c r="B262" s="177">
        <v>50</v>
      </c>
      <c r="C262" s="196">
        <v>4</v>
      </c>
      <c r="D262" s="28" t="str">
        <f>IF(ISBLANK(Tableau1[[#This Row],[SEMAINE
REMPLISSEZ
(Format: Isoweek 1 à 52 ou 53)]]), " ", IF(B262&lt;10,_xlfn.CONCAT(A262,"-W0",B262),_xlfn.CONCAT(A262,"-W",B262)))</f>
        <v>2022-W50</v>
      </c>
      <c r="E262" s="30">
        <f>DATE(Tableau1[[#This Row],[ANNEE
REMPLISSEZ
(Format: YYYY)]],1,-2)-WEEKDAY(DATE(Tableau1[[#This Row],[ANNEE
REMPLISSEZ
(Format: YYYY)]],1,3))+Tableau1[[#This Row],[SEMAINE
REMPLISSEZ
(Format: Isoweek 1 à 52 ou 53)]]*7</f>
        <v>44907</v>
      </c>
      <c r="F262" s="85">
        <f>IF(NOT(ISBLANK(Tableau1[[#This Row],[SEMAINE
REMPLISSEZ
(Format: Isoweek 1 à 52 ou 53)]])),ROW()-1,"")</f>
        <v>261</v>
      </c>
      <c r="G262" s="29">
        <f>IF(NOT(ISBLANK(Tableau1[[#This Row],[INCIDENCE
REMPLISSEZ]])),1,0)</f>
        <v>1</v>
      </c>
    </row>
    <row r="263" spans="1:8">
      <c r="A263" s="177">
        <v>2022</v>
      </c>
      <c r="B263" s="177">
        <v>51</v>
      </c>
      <c r="C263" s="196">
        <v>5</v>
      </c>
      <c r="D263" s="28" t="str">
        <f>IF(ISBLANK(Tableau1[[#This Row],[SEMAINE
REMPLISSEZ
(Format: Isoweek 1 à 52 ou 53)]]), " ", IF(B263&lt;10,_xlfn.CONCAT(A263,"-W0",B263),_xlfn.CONCAT(A263,"-W",B263)))</f>
        <v>2022-W51</v>
      </c>
      <c r="E263" s="30">
        <f>DATE(Tableau1[[#This Row],[ANNEE
REMPLISSEZ
(Format: YYYY)]],1,-2)-WEEKDAY(DATE(Tableau1[[#This Row],[ANNEE
REMPLISSEZ
(Format: YYYY)]],1,3))+Tableau1[[#This Row],[SEMAINE
REMPLISSEZ
(Format: Isoweek 1 à 52 ou 53)]]*7</f>
        <v>44914</v>
      </c>
      <c r="F263" s="85">
        <f>IF(NOT(ISBLANK(Tableau1[[#This Row],[SEMAINE
REMPLISSEZ
(Format: Isoweek 1 à 52 ou 53)]])),ROW()-1,"")</f>
        <v>262</v>
      </c>
      <c r="G263" s="29">
        <f>IF(NOT(ISBLANK(Tableau1[[#This Row],[INCIDENCE
REMPLISSEZ]])),1,0)</f>
        <v>1</v>
      </c>
    </row>
    <row r="264" spans="1:8">
      <c r="A264" s="177">
        <v>2022</v>
      </c>
      <c r="B264" s="177">
        <v>52</v>
      </c>
      <c r="C264" s="196">
        <v>11</v>
      </c>
      <c r="D264" s="28" t="str">
        <f>IF(ISBLANK(Tableau1[[#This Row],[SEMAINE
REMPLISSEZ
(Format: Isoweek 1 à 52 ou 53)]]), " ", IF(B264&lt;10,_xlfn.CONCAT(A264,"-W0",B264),_xlfn.CONCAT(A264,"-W",B264)))</f>
        <v>2022-W52</v>
      </c>
      <c r="E264" s="30">
        <f>DATE(Tableau1[[#This Row],[ANNEE
REMPLISSEZ
(Format: YYYY)]],1,-2)-WEEKDAY(DATE(Tableau1[[#This Row],[ANNEE
REMPLISSEZ
(Format: YYYY)]],1,3))+Tableau1[[#This Row],[SEMAINE
REMPLISSEZ
(Format: Isoweek 1 à 52 ou 53)]]*7</f>
        <v>44921</v>
      </c>
      <c r="F264" s="85">
        <f>IF(NOT(ISBLANK(Tableau1[[#This Row],[SEMAINE
REMPLISSEZ
(Format: Isoweek 1 à 52 ou 53)]])),ROW()-1,"")</f>
        <v>263</v>
      </c>
      <c r="G264" s="29">
        <f>IF(NOT(ISBLANK(Tableau1[[#This Row],[INCIDENCE
REMPLISSEZ]])),1,0)</f>
        <v>1</v>
      </c>
    </row>
    <row r="265" spans="1:8">
      <c r="A265" s="177">
        <v>2023</v>
      </c>
      <c r="B265" s="177">
        <v>1</v>
      </c>
      <c r="C265" s="196">
        <v>13</v>
      </c>
      <c r="D265" s="28" t="str">
        <f>IF(ISBLANK(Tableau1[[#This Row],[SEMAINE
REMPLISSEZ
(Format: Isoweek 1 à 52 ou 53)]]), " ", IF(B265&lt;10,_xlfn.CONCAT(A265,"-W0",B265),_xlfn.CONCAT(A265,"-W",B265)))</f>
        <v>2023-W01</v>
      </c>
      <c r="E265" s="30">
        <f>DATE(Tableau1[[#This Row],[ANNEE
REMPLISSEZ
(Format: YYYY)]],1,-2)-WEEKDAY(DATE(Tableau1[[#This Row],[ANNEE
REMPLISSEZ
(Format: YYYY)]],1,3))+Tableau1[[#This Row],[SEMAINE
REMPLISSEZ
(Format: Isoweek 1 à 52 ou 53)]]*7</f>
        <v>44928</v>
      </c>
      <c r="F265" s="85">
        <f>IF(NOT(ISBLANK(Tableau1[[#This Row],[SEMAINE
REMPLISSEZ
(Format: Isoweek 1 à 52 ou 53)]])),ROW()-1,"")</f>
        <v>264</v>
      </c>
      <c r="G265" s="29">
        <f>IF(NOT(ISBLANK(Tableau1[[#This Row],[INCIDENCE
REMPLISSEZ]])),1,0)</f>
        <v>1</v>
      </c>
    </row>
    <row r="266" spans="1:8">
      <c r="A266" s="177">
        <v>2023</v>
      </c>
      <c r="B266" s="177">
        <v>2</v>
      </c>
      <c r="C266" s="196">
        <v>16</v>
      </c>
      <c r="D266" s="28" t="str">
        <f>IF(ISBLANK(Tableau1[[#This Row],[SEMAINE
REMPLISSEZ
(Format: Isoweek 1 à 52 ou 53)]]), " ", IF(B266&lt;10,_xlfn.CONCAT(A266,"-W0",B266),_xlfn.CONCAT(A266,"-W",B266)))</f>
        <v>2023-W02</v>
      </c>
      <c r="E266" s="30">
        <f>DATE(Tableau1[[#This Row],[ANNEE
REMPLISSEZ
(Format: YYYY)]],1,-2)-WEEKDAY(DATE(Tableau1[[#This Row],[ANNEE
REMPLISSEZ
(Format: YYYY)]],1,3))+Tableau1[[#This Row],[SEMAINE
REMPLISSEZ
(Format: Isoweek 1 à 52 ou 53)]]*7</f>
        <v>44935</v>
      </c>
      <c r="F266" s="85">
        <f>IF(NOT(ISBLANK(Tableau1[[#This Row],[SEMAINE
REMPLISSEZ
(Format: Isoweek 1 à 52 ou 53)]])),ROW()-1,"")</f>
        <v>265</v>
      </c>
      <c r="G266" s="29">
        <f>IF(NOT(ISBLANK(Tableau1[[#This Row],[INCIDENCE
REMPLISSEZ]])),1,0)</f>
        <v>1</v>
      </c>
    </row>
    <row r="267" spans="1:8">
      <c r="A267" s="177">
        <v>2023</v>
      </c>
      <c r="B267" s="177">
        <v>3</v>
      </c>
      <c r="C267" s="196">
        <v>9</v>
      </c>
      <c r="D267" s="28" t="str">
        <f>IF(ISBLANK(Tableau1[[#This Row],[SEMAINE
REMPLISSEZ
(Format: Isoweek 1 à 52 ou 53)]]), " ", IF(B267&lt;10,_xlfn.CONCAT(A267,"-W0",B267),_xlfn.CONCAT(A267,"-W",B267)))</f>
        <v>2023-W03</v>
      </c>
      <c r="E267" s="30">
        <f>DATE(Tableau1[[#This Row],[ANNEE
REMPLISSEZ
(Format: YYYY)]],1,-2)-WEEKDAY(DATE(Tableau1[[#This Row],[ANNEE
REMPLISSEZ
(Format: YYYY)]],1,3))+Tableau1[[#This Row],[SEMAINE
REMPLISSEZ
(Format: Isoweek 1 à 52 ou 53)]]*7</f>
        <v>44942</v>
      </c>
      <c r="F267" s="85">
        <f>IF(NOT(ISBLANK(Tableau1[[#This Row],[SEMAINE
REMPLISSEZ
(Format: Isoweek 1 à 52 ou 53)]])),ROW()-1,"")</f>
        <v>266</v>
      </c>
      <c r="G267" s="29">
        <f>IF(NOT(ISBLANK(Tableau1[[#This Row],[INCIDENCE
REMPLISSEZ]])),1,0)</f>
        <v>1</v>
      </c>
    </row>
    <row r="268" spans="1:8">
      <c r="A268" s="177">
        <v>2023</v>
      </c>
      <c r="B268" s="177">
        <v>4</v>
      </c>
      <c r="C268" s="196">
        <v>24</v>
      </c>
      <c r="D268" s="28" t="str">
        <f>IF(ISBLANK(Tableau1[[#This Row],[SEMAINE
REMPLISSEZ
(Format: Isoweek 1 à 52 ou 53)]]), " ", IF(B268&lt;10,_xlfn.CONCAT(A268,"-W0",B268),_xlfn.CONCAT(A268,"-W",B268)))</f>
        <v>2023-W04</v>
      </c>
      <c r="E268" s="30">
        <f>DATE(Tableau1[[#This Row],[ANNEE
REMPLISSEZ
(Format: YYYY)]],1,-2)-WEEKDAY(DATE(Tableau1[[#This Row],[ANNEE
REMPLISSEZ
(Format: YYYY)]],1,3))+Tableau1[[#This Row],[SEMAINE
REMPLISSEZ
(Format: Isoweek 1 à 52 ou 53)]]*7</f>
        <v>44949</v>
      </c>
      <c r="F268" s="85">
        <f>IF(NOT(ISBLANK(Tableau1[[#This Row],[SEMAINE
REMPLISSEZ
(Format: Isoweek 1 à 52 ou 53)]])),ROW()-1,"")</f>
        <v>267</v>
      </c>
      <c r="G268" s="29">
        <f>IF(NOT(ISBLANK(Tableau1[[#This Row],[INCIDENCE
REMPLISSEZ]])),1,0)</f>
        <v>1</v>
      </c>
    </row>
    <row r="269" spans="1:8">
      <c r="A269" s="177">
        <v>2023</v>
      </c>
      <c r="B269" s="177">
        <v>5</v>
      </c>
      <c r="C269" s="196">
        <v>21</v>
      </c>
      <c r="D269" s="28" t="str">
        <f>IF(ISBLANK(Tableau1[[#This Row],[SEMAINE
REMPLISSEZ
(Format: Isoweek 1 à 52 ou 53)]]), " ", IF(B269&lt;10,_xlfn.CONCAT(A269,"-W0",B269),_xlfn.CONCAT(A269,"-W",B269)))</f>
        <v>2023-W05</v>
      </c>
      <c r="E269" s="30">
        <f>DATE(Tableau1[[#This Row],[ANNEE
REMPLISSEZ
(Format: YYYY)]],1,-2)-WEEKDAY(DATE(Tableau1[[#This Row],[ANNEE
REMPLISSEZ
(Format: YYYY)]],1,3))+Tableau1[[#This Row],[SEMAINE
REMPLISSEZ
(Format: Isoweek 1 à 52 ou 53)]]*7</f>
        <v>44956</v>
      </c>
      <c r="F269" s="85">
        <f>IF(NOT(ISBLANK(Tableau1[[#This Row],[SEMAINE
REMPLISSEZ
(Format: Isoweek 1 à 52 ou 53)]])),ROW()-1,"")</f>
        <v>268</v>
      </c>
      <c r="G269" s="29">
        <f>IF(NOT(ISBLANK(Tableau1[[#This Row],[INCIDENCE
REMPLISSEZ]])),1,0)</f>
        <v>1</v>
      </c>
    </row>
    <row r="270" spans="1:8">
      <c r="A270" s="177">
        <v>2023</v>
      </c>
      <c r="B270" s="177">
        <v>6</v>
      </c>
      <c r="C270" s="196">
        <v>31</v>
      </c>
      <c r="D270" s="28" t="str">
        <f>IF(ISBLANK(Tableau1[[#This Row],[SEMAINE
REMPLISSEZ
(Format: Isoweek 1 à 52 ou 53)]]), " ", IF(B270&lt;10,_xlfn.CONCAT(A270,"-W0",B270),_xlfn.CONCAT(A270,"-W",B270)))</f>
        <v>2023-W06</v>
      </c>
      <c r="E270" s="30">
        <f>DATE(Tableau1[[#This Row],[ANNEE
REMPLISSEZ
(Format: YYYY)]],1,-2)-WEEKDAY(DATE(Tableau1[[#This Row],[ANNEE
REMPLISSEZ
(Format: YYYY)]],1,3))+Tableau1[[#This Row],[SEMAINE
REMPLISSEZ
(Format: Isoweek 1 à 52 ou 53)]]*7</f>
        <v>44963</v>
      </c>
      <c r="F270" s="85">
        <f>IF(NOT(ISBLANK(Tableau1[[#This Row],[SEMAINE
REMPLISSEZ
(Format: Isoweek 1 à 52 ou 53)]])),ROW()-1,"")</f>
        <v>269</v>
      </c>
      <c r="G270" s="29">
        <f>IF(NOT(ISBLANK(Tableau1[[#This Row],[INCIDENCE
REMPLISSEZ]])),1,0)</f>
        <v>1</v>
      </c>
      <c r="H270" s="15"/>
    </row>
    <row r="271" spans="1:8">
      <c r="A271" s="177">
        <v>2023</v>
      </c>
      <c r="B271" s="177">
        <v>7</v>
      </c>
      <c r="C271" s="196">
        <v>30</v>
      </c>
      <c r="D271" s="28" t="str">
        <f>IF(ISBLANK(Tableau1[[#This Row],[SEMAINE
REMPLISSEZ
(Format: Isoweek 1 à 52 ou 53)]]), " ", IF(B271&lt;10,_xlfn.CONCAT(A271,"-W0",B271),_xlfn.CONCAT(A271,"-W",B271)))</f>
        <v>2023-W07</v>
      </c>
      <c r="E271" s="30">
        <f>DATE(Tableau1[[#This Row],[ANNEE
REMPLISSEZ
(Format: YYYY)]],1,-2)-WEEKDAY(DATE(Tableau1[[#This Row],[ANNEE
REMPLISSEZ
(Format: YYYY)]],1,3))+Tableau1[[#This Row],[SEMAINE
REMPLISSEZ
(Format: Isoweek 1 à 52 ou 53)]]*7</f>
        <v>44970</v>
      </c>
      <c r="F271" s="85">
        <f>IF(NOT(ISBLANK(Tableau1[[#This Row],[SEMAINE
REMPLISSEZ
(Format: Isoweek 1 à 52 ou 53)]])),ROW()-1,"")</f>
        <v>270</v>
      </c>
      <c r="G271" s="29">
        <f>IF(NOT(ISBLANK(Tableau1[[#This Row],[INCIDENCE
REMPLISSEZ]])),1,0)</f>
        <v>1</v>
      </c>
    </row>
    <row r="272" spans="1:8">
      <c r="A272" s="177">
        <v>2023</v>
      </c>
      <c r="B272" s="177">
        <v>8</v>
      </c>
      <c r="C272" s="196">
        <v>39</v>
      </c>
      <c r="D272" s="28" t="str">
        <f>IF(ISBLANK(Tableau1[[#This Row],[SEMAINE
REMPLISSEZ
(Format: Isoweek 1 à 52 ou 53)]]), " ", IF(B272&lt;10,_xlfn.CONCAT(A272,"-W0",B272),_xlfn.CONCAT(A272,"-W",B272)))</f>
        <v>2023-W08</v>
      </c>
      <c r="E272" s="30">
        <f>DATE(Tableau1[[#This Row],[ANNEE
REMPLISSEZ
(Format: YYYY)]],1,-2)-WEEKDAY(DATE(Tableau1[[#This Row],[ANNEE
REMPLISSEZ
(Format: YYYY)]],1,3))+Tableau1[[#This Row],[SEMAINE
REMPLISSEZ
(Format: Isoweek 1 à 52 ou 53)]]*7</f>
        <v>44977</v>
      </c>
      <c r="F272" s="85">
        <f>IF(NOT(ISBLANK(Tableau1[[#This Row],[SEMAINE
REMPLISSEZ
(Format: Isoweek 1 à 52 ou 53)]])),ROW()-1,"")</f>
        <v>271</v>
      </c>
      <c r="G272" s="29">
        <f>IF(NOT(ISBLANK(Tableau1[[#This Row],[INCIDENCE
REMPLISSEZ]])),1,0)</f>
        <v>1</v>
      </c>
    </row>
    <row r="273" spans="1:7">
      <c r="A273" s="177">
        <v>2023</v>
      </c>
      <c r="B273" s="177">
        <v>9</v>
      </c>
      <c r="C273" s="196">
        <v>44</v>
      </c>
      <c r="D273" s="28" t="str">
        <f>IF(ISBLANK(Tableau1[[#This Row],[SEMAINE
REMPLISSEZ
(Format: Isoweek 1 à 52 ou 53)]]), " ", IF(B273&lt;10,_xlfn.CONCAT(A273,"-W0",B273),_xlfn.CONCAT(A273,"-W",B273)))</f>
        <v>2023-W09</v>
      </c>
      <c r="E273" s="30">
        <f>DATE(Tableau1[[#This Row],[ANNEE
REMPLISSEZ
(Format: YYYY)]],1,-2)-WEEKDAY(DATE(Tableau1[[#This Row],[ANNEE
REMPLISSEZ
(Format: YYYY)]],1,3))+Tableau1[[#This Row],[SEMAINE
REMPLISSEZ
(Format: Isoweek 1 à 52 ou 53)]]*7</f>
        <v>44984</v>
      </c>
      <c r="F273" s="85">
        <f>IF(NOT(ISBLANK(Tableau1[[#This Row],[SEMAINE
REMPLISSEZ
(Format: Isoweek 1 à 52 ou 53)]])),ROW()-1,"")</f>
        <v>272</v>
      </c>
      <c r="G273" s="29">
        <f>IF(NOT(ISBLANK(Tableau1[[#This Row],[INCIDENCE
REMPLISSEZ]])),1,0)</f>
        <v>1</v>
      </c>
    </row>
    <row r="274" spans="1:7">
      <c r="A274" s="177">
        <v>2023</v>
      </c>
      <c r="B274" s="177">
        <v>10</v>
      </c>
      <c r="C274" s="196"/>
      <c r="D274" s="28" t="str">
        <f>IF(ISBLANK(Tableau1[[#This Row],[SEMAINE
REMPLISSEZ
(Format: Isoweek 1 à 52 ou 53)]]), " ", IF(B274&lt;10,_xlfn.CONCAT(A274,"-W0",B274),_xlfn.CONCAT(A274,"-W",B274)))</f>
        <v>2023-W10</v>
      </c>
      <c r="E274" s="30">
        <f>DATE(Tableau1[[#This Row],[ANNEE
REMPLISSEZ
(Format: YYYY)]],1,-2)-WEEKDAY(DATE(Tableau1[[#This Row],[ANNEE
REMPLISSEZ
(Format: YYYY)]],1,3))+Tableau1[[#This Row],[SEMAINE
REMPLISSEZ
(Format: Isoweek 1 à 52 ou 53)]]*7</f>
        <v>44991</v>
      </c>
      <c r="F274" s="85">
        <f>IF(NOT(ISBLANK(Tableau1[[#This Row],[SEMAINE
REMPLISSEZ
(Format: Isoweek 1 à 52 ou 53)]])),ROW()-1,"")</f>
        <v>273</v>
      </c>
      <c r="G274" s="29">
        <f>IF(NOT(ISBLANK(Tableau1[[#This Row],[INCIDENCE
REMPLISSEZ]])),1,0)</f>
        <v>0</v>
      </c>
    </row>
    <row r="275" spans="1:7">
      <c r="A275" s="177">
        <v>2023</v>
      </c>
      <c r="B275" s="177">
        <v>11</v>
      </c>
      <c r="C275" s="196"/>
      <c r="D275" s="28" t="str">
        <f>IF(ISBLANK(Tableau1[[#This Row],[SEMAINE
REMPLISSEZ
(Format: Isoweek 1 à 52 ou 53)]]), " ", IF(B275&lt;10,_xlfn.CONCAT(A275,"-W0",B275),_xlfn.CONCAT(A275,"-W",B275)))</f>
        <v>2023-W11</v>
      </c>
      <c r="E275" s="30">
        <f>DATE(Tableau1[[#This Row],[ANNEE
REMPLISSEZ
(Format: YYYY)]],1,-2)-WEEKDAY(DATE(Tableau1[[#This Row],[ANNEE
REMPLISSEZ
(Format: YYYY)]],1,3))+Tableau1[[#This Row],[SEMAINE
REMPLISSEZ
(Format: Isoweek 1 à 52 ou 53)]]*7</f>
        <v>44998</v>
      </c>
      <c r="F275" s="85">
        <f>IF(NOT(ISBLANK(Tableau1[[#This Row],[SEMAINE
REMPLISSEZ
(Format: Isoweek 1 à 52 ou 53)]])),ROW()-1,"")</f>
        <v>274</v>
      </c>
      <c r="G275" s="29">
        <f>IF(NOT(ISBLANK(Tableau1[[#This Row],[INCIDENCE
REMPLISSEZ]])),1,0)</f>
        <v>0</v>
      </c>
    </row>
    <row r="276" spans="1:7">
      <c r="A276" s="177">
        <v>2023</v>
      </c>
      <c r="B276" s="177">
        <v>12</v>
      </c>
      <c r="C276" s="196"/>
      <c r="D276" s="28" t="str">
        <f>IF(ISBLANK(Tableau1[[#This Row],[SEMAINE
REMPLISSEZ
(Format: Isoweek 1 à 52 ou 53)]]), " ", IF(B276&lt;10,_xlfn.CONCAT(A276,"-W0",B276),_xlfn.CONCAT(A276,"-W",B276)))</f>
        <v>2023-W12</v>
      </c>
      <c r="E276" s="30">
        <f>DATE(Tableau1[[#This Row],[ANNEE
REMPLISSEZ
(Format: YYYY)]],1,-2)-WEEKDAY(DATE(Tableau1[[#This Row],[ANNEE
REMPLISSEZ
(Format: YYYY)]],1,3))+Tableau1[[#This Row],[SEMAINE
REMPLISSEZ
(Format: Isoweek 1 à 52 ou 53)]]*7</f>
        <v>45005</v>
      </c>
      <c r="F276" s="85">
        <f>IF(NOT(ISBLANK(Tableau1[[#This Row],[SEMAINE
REMPLISSEZ
(Format: Isoweek 1 à 52 ou 53)]])),ROW()-1,"")</f>
        <v>275</v>
      </c>
      <c r="G276" s="29">
        <f>IF(NOT(ISBLANK(Tableau1[[#This Row],[INCIDENCE
REMPLISSEZ]])),1,0)</f>
        <v>0</v>
      </c>
    </row>
    <row r="277" spans="1:7">
      <c r="A277" s="177">
        <v>2023</v>
      </c>
      <c r="B277" s="177">
        <v>13</v>
      </c>
      <c r="C277" s="196"/>
      <c r="D277" s="28" t="str">
        <f>IF(ISBLANK(Tableau1[[#This Row],[SEMAINE
REMPLISSEZ
(Format: Isoweek 1 à 52 ou 53)]]), " ", IF(B277&lt;10,_xlfn.CONCAT(A277,"-W0",B277),_xlfn.CONCAT(A277,"-W",B277)))</f>
        <v>2023-W13</v>
      </c>
      <c r="E277" s="30">
        <f>DATE(Tableau1[[#This Row],[ANNEE
REMPLISSEZ
(Format: YYYY)]],1,-2)-WEEKDAY(DATE(Tableau1[[#This Row],[ANNEE
REMPLISSEZ
(Format: YYYY)]],1,3))+Tableau1[[#This Row],[SEMAINE
REMPLISSEZ
(Format: Isoweek 1 à 52 ou 53)]]*7</f>
        <v>45012</v>
      </c>
      <c r="F277" s="85">
        <f>IF(NOT(ISBLANK(Tableau1[[#This Row],[SEMAINE
REMPLISSEZ
(Format: Isoweek 1 à 52 ou 53)]])),ROW()-1,"")</f>
        <v>276</v>
      </c>
      <c r="G277" s="29">
        <f>IF(NOT(ISBLANK(Tableau1[[#This Row],[INCIDENCE
REMPLISSEZ]])),1,0)</f>
        <v>0</v>
      </c>
    </row>
    <row r="278" spans="1:7">
      <c r="A278" s="177">
        <v>2023</v>
      </c>
      <c r="B278" s="177">
        <v>14</v>
      </c>
      <c r="C278" s="196"/>
      <c r="D278" s="28" t="str">
        <f>IF(ISBLANK(Tableau1[[#This Row],[SEMAINE
REMPLISSEZ
(Format: Isoweek 1 à 52 ou 53)]]), " ", IF(B278&lt;10,_xlfn.CONCAT(A278,"-W0",B278),_xlfn.CONCAT(A278,"-W",B278)))</f>
        <v>2023-W14</v>
      </c>
      <c r="E278" s="30">
        <f>DATE(Tableau1[[#This Row],[ANNEE
REMPLISSEZ
(Format: YYYY)]],1,-2)-WEEKDAY(DATE(Tableau1[[#This Row],[ANNEE
REMPLISSEZ
(Format: YYYY)]],1,3))+Tableau1[[#This Row],[SEMAINE
REMPLISSEZ
(Format: Isoweek 1 à 52 ou 53)]]*7</f>
        <v>45019</v>
      </c>
      <c r="F278" s="85">
        <f>IF(NOT(ISBLANK(Tableau1[[#This Row],[SEMAINE
REMPLISSEZ
(Format: Isoweek 1 à 52 ou 53)]])),ROW()-1,"")</f>
        <v>277</v>
      </c>
      <c r="G278" s="29">
        <f>IF(NOT(ISBLANK(Tableau1[[#This Row],[INCIDENCE
REMPLISSEZ]])),1,0)</f>
        <v>0</v>
      </c>
    </row>
    <row r="279" spans="1:7">
      <c r="A279" s="177">
        <v>2023</v>
      </c>
      <c r="B279" s="177">
        <v>15</v>
      </c>
      <c r="C279" s="196"/>
      <c r="D279" s="28" t="str">
        <f>IF(ISBLANK(Tableau1[[#This Row],[SEMAINE
REMPLISSEZ
(Format: Isoweek 1 à 52 ou 53)]]), " ", IF(B279&lt;10,_xlfn.CONCAT(A279,"-W0",B279),_xlfn.CONCAT(A279,"-W",B279)))</f>
        <v>2023-W15</v>
      </c>
      <c r="E279" s="30">
        <f>DATE(Tableau1[[#This Row],[ANNEE
REMPLISSEZ
(Format: YYYY)]],1,-2)-WEEKDAY(DATE(Tableau1[[#This Row],[ANNEE
REMPLISSEZ
(Format: YYYY)]],1,3))+Tableau1[[#This Row],[SEMAINE
REMPLISSEZ
(Format: Isoweek 1 à 52 ou 53)]]*7</f>
        <v>45026</v>
      </c>
      <c r="F279" s="85">
        <f>IF(NOT(ISBLANK(Tableau1[[#This Row],[SEMAINE
REMPLISSEZ
(Format: Isoweek 1 à 52 ou 53)]])),ROW()-1,"")</f>
        <v>278</v>
      </c>
      <c r="G279" s="29">
        <f>IF(NOT(ISBLANK(Tableau1[[#This Row],[INCIDENCE
REMPLISSEZ]])),1,0)</f>
        <v>0</v>
      </c>
    </row>
    <row r="280" spans="1:7">
      <c r="A280" s="177">
        <v>2023</v>
      </c>
      <c r="B280" s="177">
        <v>16</v>
      </c>
      <c r="C280" s="196"/>
      <c r="D280" s="28" t="str">
        <f>IF(ISBLANK(Tableau1[[#This Row],[SEMAINE
REMPLISSEZ
(Format: Isoweek 1 à 52 ou 53)]]), " ", IF(B280&lt;10,_xlfn.CONCAT(A280,"-W0",B280),_xlfn.CONCAT(A280,"-W",B280)))</f>
        <v>2023-W16</v>
      </c>
      <c r="E280" s="30">
        <f>DATE(Tableau1[[#This Row],[ANNEE
REMPLISSEZ
(Format: YYYY)]],1,-2)-WEEKDAY(DATE(Tableau1[[#This Row],[ANNEE
REMPLISSEZ
(Format: YYYY)]],1,3))+Tableau1[[#This Row],[SEMAINE
REMPLISSEZ
(Format: Isoweek 1 à 52 ou 53)]]*7</f>
        <v>45033</v>
      </c>
      <c r="F280" s="85">
        <f>IF(NOT(ISBLANK(Tableau1[[#This Row],[SEMAINE
REMPLISSEZ
(Format: Isoweek 1 à 52 ou 53)]])),ROW()-1,"")</f>
        <v>279</v>
      </c>
      <c r="G280" s="29">
        <f>IF(NOT(ISBLANK(Tableau1[[#This Row],[INCIDENCE
REMPLISSEZ]])),1,0)</f>
        <v>0</v>
      </c>
    </row>
    <row r="281" spans="1:7">
      <c r="A281" s="177">
        <v>2023</v>
      </c>
      <c r="B281" s="177">
        <v>17</v>
      </c>
      <c r="C281" s="196"/>
      <c r="D281" s="28" t="str">
        <f>IF(ISBLANK(Tableau1[[#This Row],[SEMAINE
REMPLISSEZ
(Format: Isoweek 1 à 52 ou 53)]]), " ", IF(B281&lt;10,_xlfn.CONCAT(A281,"-W0",B281),_xlfn.CONCAT(A281,"-W",B281)))</f>
        <v>2023-W17</v>
      </c>
      <c r="E281" s="30">
        <f>DATE(Tableau1[[#This Row],[ANNEE
REMPLISSEZ
(Format: YYYY)]],1,-2)-WEEKDAY(DATE(Tableau1[[#This Row],[ANNEE
REMPLISSEZ
(Format: YYYY)]],1,3))+Tableau1[[#This Row],[SEMAINE
REMPLISSEZ
(Format: Isoweek 1 à 52 ou 53)]]*7</f>
        <v>45040</v>
      </c>
      <c r="F281" s="85">
        <f>IF(NOT(ISBLANK(Tableau1[[#This Row],[SEMAINE
REMPLISSEZ
(Format: Isoweek 1 à 52 ou 53)]])),ROW()-1,"")</f>
        <v>280</v>
      </c>
      <c r="G281" s="29">
        <f>IF(NOT(ISBLANK(Tableau1[[#This Row],[INCIDENCE
REMPLISSEZ]])),1,0)</f>
        <v>0</v>
      </c>
    </row>
    <row r="282" spans="1:7">
      <c r="A282" s="177">
        <v>2023</v>
      </c>
      <c r="B282" s="177">
        <v>18</v>
      </c>
      <c r="C282" s="196"/>
      <c r="D282" s="28" t="str">
        <f>IF(ISBLANK(Tableau1[[#This Row],[SEMAINE
REMPLISSEZ
(Format: Isoweek 1 à 52 ou 53)]]), " ", IF(B282&lt;10,_xlfn.CONCAT(A282,"-W0",B282),_xlfn.CONCAT(A282,"-W",B282)))</f>
        <v>2023-W18</v>
      </c>
      <c r="E282" s="30">
        <f>DATE(Tableau1[[#This Row],[ANNEE
REMPLISSEZ
(Format: YYYY)]],1,-2)-WEEKDAY(DATE(Tableau1[[#This Row],[ANNEE
REMPLISSEZ
(Format: YYYY)]],1,3))+Tableau1[[#This Row],[SEMAINE
REMPLISSEZ
(Format: Isoweek 1 à 52 ou 53)]]*7</f>
        <v>45047</v>
      </c>
      <c r="F282" s="85">
        <f>IF(NOT(ISBLANK(Tableau1[[#This Row],[SEMAINE
REMPLISSEZ
(Format: Isoweek 1 à 52 ou 53)]])),ROW()-1,"")</f>
        <v>281</v>
      </c>
      <c r="G282" s="29">
        <f>IF(NOT(ISBLANK(Tableau1[[#This Row],[INCIDENCE
REMPLISSEZ]])),1,0)</f>
        <v>0</v>
      </c>
    </row>
    <row r="283" spans="1:7">
      <c r="A283" s="177">
        <v>2023</v>
      </c>
      <c r="B283" s="177">
        <v>19</v>
      </c>
      <c r="C283" s="196"/>
      <c r="D283" s="28" t="str">
        <f>IF(ISBLANK(Tableau1[[#This Row],[SEMAINE
REMPLISSEZ
(Format: Isoweek 1 à 52 ou 53)]]), " ", IF(B283&lt;10,_xlfn.CONCAT(A283,"-W0",B283),_xlfn.CONCAT(A283,"-W",B283)))</f>
        <v>2023-W19</v>
      </c>
      <c r="E283" s="30">
        <f>DATE(Tableau1[[#This Row],[ANNEE
REMPLISSEZ
(Format: YYYY)]],1,-2)-WEEKDAY(DATE(Tableau1[[#This Row],[ANNEE
REMPLISSEZ
(Format: YYYY)]],1,3))+Tableau1[[#This Row],[SEMAINE
REMPLISSEZ
(Format: Isoweek 1 à 52 ou 53)]]*7</f>
        <v>45054</v>
      </c>
      <c r="F283" s="85">
        <f>IF(NOT(ISBLANK(Tableau1[[#This Row],[SEMAINE
REMPLISSEZ
(Format: Isoweek 1 à 52 ou 53)]])),ROW()-1,"")</f>
        <v>282</v>
      </c>
      <c r="G283" s="29">
        <f>IF(NOT(ISBLANK(Tableau1[[#This Row],[INCIDENCE
REMPLISSEZ]])),1,0)</f>
        <v>0</v>
      </c>
    </row>
    <row r="284" spans="1:7">
      <c r="A284" s="177">
        <v>2023</v>
      </c>
      <c r="B284" s="177">
        <v>20</v>
      </c>
      <c r="C284" s="196"/>
      <c r="D284" s="28" t="str">
        <f>IF(ISBLANK(Tableau1[[#This Row],[SEMAINE
REMPLISSEZ
(Format: Isoweek 1 à 52 ou 53)]]), " ", IF(B284&lt;10,_xlfn.CONCAT(A284,"-W0",B284),_xlfn.CONCAT(A284,"-W",B284)))</f>
        <v>2023-W20</v>
      </c>
      <c r="E284" s="30">
        <f>DATE(Tableau1[[#This Row],[ANNEE
REMPLISSEZ
(Format: YYYY)]],1,-2)-WEEKDAY(DATE(Tableau1[[#This Row],[ANNEE
REMPLISSEZ
(Format: YYYY)]],1,3))+Tableau1[[#This Row],[SEMAINE
REMPLISSEZ
(Format: Isoweek 1 à 52 ou 53)]]*7</f>
        <v>45061</v>
      </c>
      <c r="F284" s="85">
        <f>IF(NOT(ISBLANK(Tableau1[[#This Row],[SEMAINE
REMPLISSEZ
(Format: Isoweek 1 à 52 ou 53)]])),ROW()-1,"")</f>
        <v>283</v>
      </c>
      <c r="G284" s="29">
        <f>IF(NOT(ISBLANK(Tableau1[[#This Row],[INCIDENCE
REMPLISSEZ]])),1,0)</f>
        <v>0</v>
      </c>
    </row>
    <row r="285" spans="1:7">
      <c r="A285" s="177">
        <v>2023</v>
      </c>
      <c r="B285" s="177">
        <v>21</v>
      </c>
      <c r="C285" s="196"/>
      <c r="D285" s="28" t="str">
        <f>IF(ISBLANK(Tableau1[[#This Row],[SEMAINE
REMPLISSEZ
(Format: Isoweek 1 à 52 ou 53)]]), " ", IF(B285&lt;10,_xlfn.CONCAT(A285,"-W0",B285),_xlfn.CONCAT(A285,"-W",B285)))</f>
        <v>2023-W21</v>
      </c>
      <c r="E285" s="30">
        <f>DATE(Tableau1[[#This Row],[ANNEE
REMPLISSEZ
(Format: YYYY)]],1,-2)-WEEKDAY(DATE(Tableau1[[#This Row],[ANNEE
REMPLISSEZ
(Format: YYYY)]],1,3))+Tableau1[[#This Row],[SEMAINE
REMPLISSEZ
(Format: Isoweek 1 à 52 ou 53)]]*7</f>
        <v>45068</v>
      </c>
      <c r="F285" s="85">
        <f>IF(NOT(ISBLANK(Tableau1[[#This Row],[SEMAINE
REMPLISSEZ
(Format: Isoweek 1 à 52 ou 53)]])),ROW()-1,"")</f>
        <v>284</v>
      </c>
      <c r="G285" s="29">
        <f>IF(NOT(ISBLANK(Tableau1[[#This Row],[INCIDENCE
REMPLISSEZ]])),1,0)</f>
        <v>0</v>
      </c>
    </row>
    <row r="286" spans="1:7">
      <c r="A286" s="177">
        <v>2023</v>
      </c>
      <c r="B286" s="177">
        <v>22</v>
      </c>
      <c r="C286" s="196"/>
      <c r="D286" s="28" t="str">
        <f>IF(ISBLANK(Tableau1[[#This Row],[SEMAINE
REMPLISSEZ
(Format: Isoweek 1 à 52 ou 53)]]), " ", IF(B286&lt;10,_xlfn.CONCAT(A286,"-W0",B286),_xlfn.CONCAT(A286,"-W",B286)))</f>
        <v>2023-W22</v>
      </c>
      <c r="E286" s="30">
        <f>DATE(Tableau1[[#This Row],[ANNEE
REMPLISSEZ
(Format: YYYY)]],1,-2)-WEEKDAY(DATE(Tableau1[[#This Row],[ANNEE
REMPLISSEZ
(Format: YYYY)]],1,3))+Tableau1[[#This Row],[SEMAINE
REMPLISSEZ
(Format: Isoweek 1 à 52 ou 53)]]*7</f>
        <v>45075</v>
      </c>
      <c r="F286" s="85">
        <f>IF(NOT(ISBLANK(Tableau1[[#This Row],[SEMAINE
REMPLISSEZ
(Format: Isoweek 1 à 52 ou 53)]])),ROW()-1,"")</f>
        <v>285</v>
      </c>
      <c r="G286" s="29">
        <f>IF(NOT(ISBLANK(Tableau1[[#This Row],[INCIDENCE
REMPLISSEZ]])),1,0)</f>
        <v>0</v>
      </c>
    </row>
    <row r="287" spans="1:7">
      <c r="A287" s="177">
        <v>2023</v>
      </c>
      <c r="B287" s="177">
        <v>23</v>
      </c>
      <c r="C287" s="196"/>
      <c r="D287" s="28" t="str">
        <f>IF(ISBLANK(Tableau1[[#This Row],[SEMAINE
REMPLISSEZ
(Format: Isoweek 1 à 52 ou 53)]]), " ", IF(B287&lt;10,_xlfn.CONCAT(A287,"-W0",B287),_xlfn.CONCAT(A287,"-W",B287)))</f>
        <v>2023-W23</v>
      </c>
      <c r="E287" s="30">
        <f>DATE(Tableau1[[#This Row],[ANNEE
REMPLISSEZ
(Format: YYYY)]],1,-2)-WEEKDAY(DATE(Tableau1[[#This Row],[ANNEE
REMPLISSEZ
(Format: YYYY)]],1,3))+Tableau1[[#This Row],[SEMAINE
REMPLISSEZ
(Format: Isoweek 1 à 52 ou 53)]]*7</f>
        <v>45082</v>
      </c>
      <c r="F287" s="85">
        <f>IF(NOT(ISBLANK(Tableau1[[#This Row],[SEMAINE
REMPLISSEZ
(Format: Isoweek 1 à 52 ou 53)]])),ROW()-1,"")</f>
        <v>286</v>
      </c>
      <c r="G287" s="29">
        <f>IF(NOT(ISBLANK(Tableau1[[#This Row],[INCIDENCE
REMPLISSEZ]])),1,0)</f>
        <v>0</v>
      </c>
    </row>
    <row r="288" spans="1:7">
      <c r="A288" s="177">
        <v>2023</v>
      </c>
      <c r="B288" s="177">
        <v>24</v>
      </c>
      <c r="C288" s="196"/>
      <c r="D288" s="28" t="str">
        <f>IF(ISBLANK(Tableau1[[#This Row],[SEMAINE
REMPLISSEZ
(Format: Isoweek 1 à 52 ou 53)]]), " ", IF(B288&lt;10,_xlfn.CONCAT(A288,"-W0",B288),_xlfn.CONCAT(A288,"-W",B288)))</f>
        <v>2023-W24</v>
      </c>
      <c r="E288" s="30">
        <f>DATE(Tableau1[[#This Row],[ANNEE
REMPLISSEZ
(Format: YYYY)]],1,-2)-WEEKDAY(DATE(Tableau1[[#This Row],[ANNEE
REMPLISSEZ
(Format: YYYY)]],1,3))+Tableau1[[#This Row],[SEMAINE
REMPLISSEZ
(Format: Isoweek 1 à 52 ou 53)]]*7</f>
        <v>45089</v>
      </c>
      <c r="F288" s="85">
        <f>IF(NOT(ISBLANK(Tableau1[[#This Row],[SEMAINE
REMPLISSEZ
(Format: Isoweek 1 à 52 ou 53)]])),ROW()-1,"")</f>
        <v>287</v>
      </c>
      <c r="G288" s="29">
        <f>IF(NOT(ISBLANK(Tableau1[[#This Row],[INCIDENCE
REMPLISSEZ]])),1,0)</f>
        <v>0</v>
      </c>
    </row>
    <row r="289" spans="1:7">
      <c r="A289" s="177">
        <v>2023</v>
      </c>
      <c r="B289" s="177">
        <v>25</v>
      </c>
      <c r="C289" s="196"/>
      <c r="D289" s="28" t="str">
        <f>IF(ISBLANK(Tableau1[[#This Row],[SEMAINE
REMPLISSEZ
(Format: Isoweek 1 à 52 ou 53)]]), " ", IF(B289&lt;10,_xlfn.CONCAT(A289,"-W0",B289),_xlfn.CONCAT(A289,"-W",B289)))</f>
        <v>2023-W25</v>
      </c>
      <c r="E289" s="30">
        <f>DATE(Tableau1[[#This Row],[ANNEE
REMPLISSEZ
(Format: YYYY)]],1,-2)-WEEKDAY(DATE(Tableau1[[#This Row],[ANNEE
REMPLISSEZ
(Format: YYYY)]],1,3))+Tableau1[[#This Row],[SEMAINE
REMPLISSEZ
(Format: Isoweek 1 à 52 ou 53)]]*7</f>
        <v>45096</v>
      </c>
      <c r="F289" s="85">
        <f>IF(NOT(ISBLANK(Tableau1[[#This Row],[SEMAINE
REMPLISSEZ
(Format: Isoweek 1 à 52 ou 53)]])),ROW()-1,"")</f>
        <v>288</v>
      </c>
      <c r="G289" s="29">
        <f>IF(NOT(ISBLANK(Tableau1[[#This Row],[INCIDENCE
REMPLISSEZ]])),1,0)</f>
        <v>0</v>
      </c>
    </row>
    <row r="290" spans="1:7">
      <c r="A290" s="177">
        <v>2023</v>
      </c>
      <c r="B290" s="177">
        <v>26</v>
      </c>
      <c r="C290" s="196"/>
      <c r="D290" s="28" t="str">
        <f>IF(ISBLANK(Tableau1[[#This Row],[SEMAINE
REMPLISSEZ
(Format: Isoweek 1 à 52 ou 53)]]), " ", IF(B290&lt;10,_xlfn.CONCAT(A290,"-W0",B290),_xlfn.CONCAT(A290,"-W",B290)))</f>
        <v>2023-W26</v>
      </c>
      <c r="E290" s="30">
        <f>DATE(Tableau1[[#This Row],[ANNEE
REMPLISSEZ
(Format: YYYY)]],1,-2)-WEEKDAY(DATE(Tableau1[[#This Row],[ANNEE
REMPLISSEZ
(Format: YYYY)]],1,3))+Tableau1[[#This Row],[SEMAINE
REMPLISSEZ
(Format: Isoweek 1 à 52 ou 53)]]*7</f>
        <v>45103</v>
      </c>
      <c r="F290" s="85">
        <f>IF(NOT(ISBLANK(Tableau1[[#This Row],[SEMAINE
REMPLISSEZ
(Format: Isoweek 1 à 52 ou 53)]])),ROW()-1,"")</f>
        <v>289</v>
      </c>
      <c r="G290" s="29">
        <f>IF(NOT(ISBLANK(Tableau1[[#This Row],[INCIDENCE
REMPLISSEZ]])),1,0)</f>
        <v>0</v>
      </c>
    </row>
    <row r="291" spans="1:7">
      <c r="A291" s="177">
        <v>2023</v>
      </c>
      <c r="B291" s="177">
        <v>27</v>
      </c>
      <c r="C291" s="196"/>
      <c r="D291" s="28" t="str">
        <f>IF(ISBLANK(Tableau1[[#This Row],[SEMAINE
REMPLISSEZ
(Format: Isoweek 1 à 52 ou 53)]]), " ", IF(B291&lt;10,_xlfn.CONCAT(A291,"-W0",B291),_xlfn.CONCAT(A291,"-W",B291)))</f>
        <v>2023-W27</v>
      </c>
      <c r="E291" s="30">
        <f>DATE(Tableau1[[#This Row],[ANNEE
REMPLISSEZ
(Format: YYYY)]],1,-2)-WEEKDAY(DATE(Tableau1[[#This Row],[ANNEE
REMPLISSEZ
(Format: YYYY)]],1,3))+Tableau1[[#This Row],[SEMAINE
REMPLISSEZ
(Format: Isoweek 1 à 52 ou 53)]]*7</f>
        <v>45110</v>
      </c>
      <c r="F291" s="85">
        <f>IF(NOT(ISBLANK(Tableau1[[#This Row],[SEMAINE
REMPLISSEZ
(Format: Isoweek 1 à 52 ou 53)]])),ROW()-1,"")</f>
        <v>290</v>
      </c>
      <c r="G291" s="29">
        <f>IF(NOT(ISBLANK(Tableau1[[#This Row],[INCIDENCE
REMPLISSEZ]])),1,0)</f>
        <v>0</v>
      </c>
    </row>
    <row r="292" spans="1:7">
      <c r="A292" s="177">
        <v>2023</v>
      </c>
      <c r="B292" s="177">
        <v>28</v>
      </c>
      <c r="C292" s="196"/>
      <c r="D292" s="28" t="str">
        <f>IF(ISBLANK(Tableau1[[#This Row],[SEMAINE
REMPLISSEZ
(Format: Isoweek 1 à 52 ou 53)]]), " ", IF(B292&lt;10,_xlfn.CONCAT(A292,"-W0",B292),_xlfn.CONCAT(A292,"-W",B292)))</f>
        <v>2023-W28</v>
      </c>
      <c r="E292" s="30">
        <f>DATE(Tableau1[[#This Row],[ANNEE
REMPLISSEZ
(Format: YYYY)]],1,-2)-WEEKDAY(DATE(Tableau1[[#This Row],[ANNEE
REMPLISSEZ
(Format: YYYY)]],1,3))+Tableau1[[#This Row],[SEMAINE
REMPLISSEZ
(Format: Isoweek 1 à 52 ou 53)]]*7</f>
        <v>45117</v>
      </c>
      <c r="F292" s="85">
        <f>IF(NOT(ISBLANK(Tableau1[[#This Row],[SEMAINE
REMPLISSEZ
(Format: Isoweek 1 à 52 ou 53)]])),ROW()-1,"")</f>
        <v>291</v>
      </c>
      <c r="G292" s="29">
        <f>IF(NOT(ISBLANK(Tableau1[[#This Row],[INCIDENCE
REMPLISSEZ]])),1,0)</f>
        <v>0</v>
      </c>
    </row>
    <row r="293" spans="1:7">
      <c r="A293" s="177">
        <v>2023</v>
      </c>
      <c r="B293" s="177">
        <v>29</v>
      </c>
      <c r="C293" s="196"/>
      <c r="D293" s="28" t="str">
        <f>IF(ISBLANK(Tableau1[[#This Row],[SEMAINE
REMPLISSEZ
(Format: Isoweek 1 à 52 ou 53)]]), " ", IF(B293&lt;10,_xlfn.CONCAT(A293,"-W0",B293),_xlfn.CONCAT(A293,"-W",B293)))</f>
        <v>2023-W29</v>
      </c>
      <c r="E293" s="30">
        <f>DATE(Tableau1[[#This Row],[ANNEE
REMPLISSEZ
(Format: YYYY)]],1,-2)-WEEKDAY(DATE(Tableau1[[#This Row],[ANNEE
REMPLISSEZ
(Format: YYYY)]],1,3))+Tableau1[[#This Row],[SEMAINE
REMPLISSEZ
(Format: Isoweek 1 à 52 ou 53)]]*7</f>
        <v>45124</v>
      </c>
      <c r="F293" s="85">
        <f>IF(NOT(ISBLANK(Tableau1[[#This Row],[SEMAINE
REMPLISSEZ
(Format: Isoweek 1 à 52 ou 53)]])),ROW()-1,"")</f>
        <v>292</v>
      </c>
      <c r="G293" s="29">
        <f>IF(NOT(ISBLANK(Tableau1[[#This Row],[INCIDENCE
REMPLISSEZ]])),1,0)</f>
        <v>0</v>
      </c>
    </row>
    <row r="294" spans="1:7">
      <c r="A294" s="177">
        <v>2023</v>
      </c>
      <c r="B294" s="177">
        <v>30</v>
      </c>
      <c r="C294" s="196"/>
      <c r="D294" s="28" t="str">
        <f>IF(ISBLANK(Tableau1[[#This Row],[SEMAINE
REMPLISSEZ
(Format: Isoweek 1 à 52 ou 53)]]), " ", IF(B294&lt;10,_xlfn.CONCAT(A294,"-W0",B294),_xlfn.CONCAT(A294,"-W",B294)))</f>
        <v>2023-W30</v>
      </c>
      <c r="E294" s="30">
        <f>DATE(Tableau1[[#This Row],[ANNEE
REMPLISSEZ
(Format: YYYY)]],1,-2)-WEEKDAY(DATE(Tableau1[[#This Row],[ANNEE
REMPLISSEZ
(Format: YYYY)]],1,3))+Tableau1[[#This Row],[SEMAINE
REMPLISSEZ
(Format: Isoweek 1 à 52 ou 53)]]*7</f>
        <v>45131</v>
      </c>
      <c r="F294" s="85">
        <f>IF(NOT(ISBLANK(Tableau1[[#This Row],[SEMAINE
REMPLISSEZ
(Format: Isoweek 1 à 52 ou 53)]])),ROW()-1,"")</f>
        <v>293</v>
      </c>
      <c r="G294" s="29">
        <f>IF(NOT(ISBLANK(Tableau1[[#This Row],[INCIDENCE
REMPLISSEZ]])),1,0)</f>
        <v>0</v>
      </c>
    </row>
    <row r="295" spans="1:7">
      <c r="A295" s="177">
        <v>2023</v>
      </c>
      <c r="B295" s="177">
        <v>31</v>
      </c>
      <c r="C295" s="196"/>
      <c r="D295" s="28" t="str">
        <f>IF(ISBLANK(Tableau1[[#This Row],[SEMAINE
REMPLISSEZ
(Format: Isoweek 1 à 52 ou 53)]]), " ", IF(B295&lt;10,_xlfn.CONCAT(A295,"-W0",B295),_xlfn.CONCAT(A295,"-W",B295)))</f>
        <v>2023-W31</v>
      </c>
      <c r="E295" s="30">
        <f>DATE(Tableau1[[#This Row],[ANNEE
REMPLISSEZ
(Format: YYYY)]],1,-2)-WEEKDAY(DATE(Tableau1[[#This Row],[ANNEE
REMPLISSEZ
(Format: YYYY)]],1,3))+Tableau1[[#This Row],[SEMAINE
REMPLISSEZ
(Format: Isoweek 1 à 52 ou 53)]]*7</f>
        <v>45138</v>
      </c>
      <c r="F295" s="85">
        <f>IF(NOT(ISBLANK(Tableau1[[#This Row],[SEMAINE
REMPLISSEZ
(Format: Isoweek 1 à 52 ou 53)]])),ROW()-1,"")</f>
        <v>294</v>
      </c>
      <c r="G295" s="29">
        <f>IF(NOT(ISBLANK(Tableau1[[#This Row],[INCIDENCE
REMPLISSEZ]])),1,0)</f>
        <v>0</v>
      </c>
    </row>
    <row r="296" spans="1:7">
      <c r="A296" s="177">
        <v>2023</v>
      </c>
      <c r="B296" s="177">
        <v>32</v>
      </c>
      <c r="C296" s="196"/>
      <c r="D296" s="28" t="str">
        <f>IF(ISBLANK(Tableau1[[#This Row],[SEMAINE
REMPLISSEZ
(Format: Isoweek 1 à 52 ou 53)]]), " ", IF(B296&lt;10,_xlfn.CONCAT(A296,"-W0",B296),_xlfn.CONCAT(A296,"-W",B296)))</f>
        <v>2023-W32</v>
      </c>
      <c r="E296" s="30">
        <f>DATE(Tableau1[[#This Row],[ANNEE
REMPLISSEZ
(Format: YYYY)]],1,-2)-WEEKDAY(DATE(Tableau1[[#This Row],[ANNEE
REMPLISSEZ
(Format: YYYY)]],1,3))+Tableau1[[#This Row],[SEMAINE
REMPLISSEZ
(Format: Isoweek 1 à 52 ou 53)]]*7</f>
        <v>45145</v>
      </c>
      <c r="F296" s="85">
        <f>IF(NOT(ISBLANK(Tableau1[[#This Row],[SEMAINE
REMPLISSEZ
(Format: Isoweek 1 à 52 ou 53)]])),ROW()-1,"")</f>
        <v>295</v>
      </c>
      <c r="G296" s="29">
        <f>IF(NOT(ISBLANK(Tableau1[[#This Row],[INCIDENCE
REMPLISSEZ]])),1,0)</f>
        <v>0</v>
      </c>
    </row>
    <row r="297" spans="1:7">
      <c r="A297" s="177">
        <v>2023</v>
      </c>
      <c r="B297" s="177">
        <v>33</v>
      </c>
      <c r="C297" s="196"/>
      <c r="D297" s="28" t="str">
        <f>IF(ISBLANK(Tableau1[[#This Row],[SEMAINE
REMPLISSEZ
(Format: Isoweek 1 à 52 ou 53)]]), " ", IF(B297&lt;10,_xlfn.CONCAT(A297,"-W0",B297),_xlfn.CONCAT(A297,"-W",B297)))</f>
        <v>2023-W33</v>
      </c>
      <c r="E297" s="30">
        <f>DATE(Tableau1[[#This Row],[ANNEE
REMPLISSEZ
(Format: YYYY)]],1,-2)-WEEKDAY(DATE(Tableau1[[#This Row],[ANNEE
REMPLISSEZ
(Format: YYYY)]],1,3))+Tableau1[[#This Row],[SEMAINE
REMPLISSEZ
(Format: Isoweek 1 à 52 ou 53)]]*7</f>
        <v>45152</v>
      </c>
      <c r="F297" s="85">
        <f>IF(NOT(ISBLANK(Tableau1[[#This Row],[SEMAINE
REMPLISSEZ
(Format: Isoweek 1 à 52 ou 53)]])),ROW()-1,"")</f>
        <v>296</v>
      </c>
      <c r="G297" s="29">
        <f>IF(NOT(ISBLANK(Tableau1[[#This Row],[INCIDENCE
REMPLISSEZ]])),1,0)</f>
        <v>0</v>
      </c>
    </row>
    <row r="298" spans="1:7">
      <c r="A298" s="177">
        <v>2023</v>
      </c>
      <c r="B298" s="177">
        <v>34</v>
      </c>
      <c r="C298" s="196"/>
      <c r="D298" s="28" t="str">
        <f>IF(ISBLANK(Tableau1[[#This Row],[SEMAINE
REMPLISSEZ
(Format: Isoweek 1 à 52 ou 53)]]), " ", IF(B298&lt;10,_xlfn.CONCAT(A298,"-W0",B298),_xlfn.CONCAT(A298,"-W",B298)))</f>
        <v>2023-W34</v>
      </c>
      <c r="E298" s="30">
        <f>DATE(Tableau1[[#This Row],[ANNEE
REMPLISSEZ
(Format: YYYY)]],1,-2)-WEEKDAY(DATE(Tableau1[[#This Row],[ANNEE
REMPLISSEZ
(Format: YYYY)]],1,3))+Tableau1[[#This Row],[SEMAINE
REMPLISSEZ
(Format: Isoweek 1 à 52 ou 53)]]*7</f>
        <v>45159</v>
      </c>
      <c r="F298" s="85">
        <f>IF(NOT(ISBLANK(Tableau1[[#This Row],[SEMAINE
REMPLISSEZ
(Format: Isoweek 1 à 52 ou 53)]])),ROW()-1,"")</f>
        <v>297</v>
      </c>
      <c r="G298" s="29">
        <f>IF(NOT(ISBLANK(Tableau1[[#This Row],[INCIDENCE
REMPLISSEZ]])),1,0)</f>
        <v>0</v>
      </c>
    </row>
    <row r="299" spans="1:7">
      <c r="A299" s="177">
        <v>2023</v>
      </c>
      <c r="B299" s="177">
        <v>35</v>
      </c>
      <c r="C299" s="196"/>
      <c r="D299" s="28" t="str">
        <f>IF(ISBLANK(Tableau1[[#This Row],[SEMAINE
REMPLISSEZ
(Format: Isoweek 1 à 52 ou 53)]]), " ", IF(B299&lt;10,_xlfn.CONCAT(A299,"-W0",B299),_xlfn.CONCAT(A299,"-W",B299)))</f>
        <v>2023-W35</v>
      </c>
      <c r="E299" s="30">
        <f>DATE(Tableau1[[#This Row],[ANNEE
REMPLISSEZ
(Format: YYYY)]],1,-2)-WEEKDAY(DATE(Tableau1[[#This Row],[ANNEE
REMPLISSEZ
(Format: YYYY)]],1,3))+Tableau1[[#This Row],[SEMAINE
REMPLISSEZ
(Format: Isoweek 1 à 52 ou 53)]]*7</f>
        <v>45166</v>
      </c>
      <c r="F299" s="85">
        <f>IF(NOT(ISBLANK(Tableau1[[#This Row],[SEMAINE
REMPLISSEZ
(Format: Isoweek 1 à 52 ou 53)]])),ROW()-1,"")</f>
        <v>298</v>
      </c>
      <c r="G299" s="29">
        <f>IF(NOT(ISBLANK(Tableau1[[#This Row],[INCIDENCE
REMPLISSEZ]])),1,0)</f>
        <v>0</v>
      </c>
    </row>
    <row r="300" spans="1:7">
      <c r="A300" s="177">
        <v>2023</v>
      </c>
      <c r="B300" s="177">
        <v>36</v>
      </c>
      <c r="C300" s="196"/>
      <c r="D300" s="28" t="str">
        <f>IF(ISBLANK(Tableau1[[#This Row],[SEMAINE
REMPLISSEZ
(Format: Isoweek 1 à 52 ou 53)]]), " ", IF(B300&lt;10,_xlfn.CONCAT(A300,"-W0",B300),_xlfn.CONCAT(A300,"-W",B300)))</f>
        <v>2023-W36</v>
      </c>
      <c r="E300" s="30">
        <f>DATE(Tableau1[[#This Row],[ANNEE
REMPLISSEZ
(Format: YYYY)]],1,-2)-WEEKDAY(DATE(Tableau1[[#This Row],[ANNEE
REMPLISSEZ
(Format: YYYY)]],1,3))+Tableau1[[#This Row],[SEMAINE
REMPLISSEZ
(Format: Isoweek 1 à 52 ou 53)]]*7</f>
        <v>45173</v>
      </c>
      <c r="F300" s="85">
        <f>IF(NOT(ISBLANK(Tableau1[[#This Row],[SEMAINE
REMPLISSEZ
(Format: Isoweek 1 à 52 ou 53)]])),ROW()-1,"")</f>
        <v>299</v>
      </c>
      <c r="G300" s="29">
        <f>IF(NOT(ISBLANK(Tableau1[[#This Row],[INCIDENCE
REMPLISSEZ]])),1,0)</f>
        <v>0</v>
      </c>
    </row>
    <row r="301" spans="1:7">
      <c r="A301" s="177">
        <v>2023</v>
      </c>
      <c r="B301" s="177">
        <v>37</v>
      </c>
      <c r="C301" s="196"/>
      <c r="D301" s="28" t="str">
        <f>IF(ISBLANK(Tableau1[[#This Row],[SEMAINE
REMPLISSEZ
(Format: Isoweek 1 à 52 ou 53)]]), " ", IF(B301&lt;10,_xlfn.CONCAT(A301,"-W0",B301),_xlfn.CONCAT(A301,"-W",B301)))</f>
        <v>2023-W37</v>
      </c>
      <c r="E301" s="30">
        <f>DATE(Tableau1[[#This Row],[ANNEE
REMPLISSEZ
(Format: YYYY)]],1,-2)-WEEKDAY(DATE(Tableau1[[#This Row],[ANNEE
REMPLISSEZ
(Format: YYYY)]],1,3))+Tableau1[[#This Row],[SEMAINE
REMPLISSEZ
(Format: Isoweek 1 à 52 ou 53)]]*7</f>
        <v>45180</v>
      </c>
      <c r="F301" s="85">
        <f>IF(NOT(ISBLANK(Tableau1[[#This Row],[SEMAINE
REMPLISSEZ
(Format: Isoweek 1 à 52 ou 53)]])),ROW()-1,"")</f>
        <v>300</v>
      </c>
      <c r="G301" s="29">
        <f>IF(NOT(ISBLANK(Tableau1[[#This Row],[INCIDENCE
REMPLISSEZ]])),1,0)</f>
        <v>0</v>
      </c>
    </row>
    <row r="302" spans="1:7">
      <c r="A302" s="177">
        <v>2023</v>
      </c>
      <c r="B302" s="177">
        <v>38</v>
      </c>
      <c r="C302" s="196"/>
      <c r="D302" s="28" t="str">
        <f>IF(ISBLANK(Tableau1[[#This Row],[SEMAINE
REMPLISSEZ
(Format: Isoweek 1 à 52 ou 53)]]), " ", IF(B302&lt;10,_xlfn.CONCAT(A302,"-W0",B302),_xlfn.CONCAT(A302,"-W",B302)))</f>
        <v>2023-W38</v>
      </c>
      <c r="E302" s="30">
        <f>DATE(Tableau1[[#This Row],[ANNEE
REMPLISSEZ
(Format: YYYY)]],1,-2)-WEEKDAY(DATE(Tableau1[[#This Row],[ANNEE
REMPLISSEZ
(Format: YYYY)]],1,3))+Tableau1[[#This Row],[SEMAINE
REMPLISSEZ
(Format: Isoweek 1 à 52 ou 53)]]*7</f>
        <v>45187</v>
      </c>
      <c r="F302" s="85">
        <f>IF(NOT(ISBLANK(Tableau1[[#This Row],[SEMAINE
REMPLISSEZ
(Format: Isoweek 1 à 52 ou 53)]])),ROW()-1,"")</f>
        <v>301</v>
      </c>
      <c r="G302" s="29">
        <f>IF(NOT(ISBLANK(Tableau1[[#This Row],[INCIDENCE
REMPLISSEZ]])),1,0)</f>
        <v>0</v>
      </c>
    </row>
    <row r="303" spans="1:7">
      <c r="A303" s="177">
        <v>2023</v>
      </c>
      <c r="B303" s="177">
        <v>39</v>
      </c>
      <c r="C303" s="196"/>
      <c r="D303" s="28" t="str">
        <f>IF(ISBLANK(Tableau1[[#This Row],[SEMAINE
REMPLISSEZ
(Format: Isoweek 1 à 52 ou 53)]]), " ", IF(B303&lt;10,_xlfn.CONCAT(A303,"-W0",B303),_xlfn.CONCAT(A303,"-W",B303)))</f>
        <v>2023-W39</v>
      </c>
      <c r="E303" s="30">
        <f>DATE(Tableau1[[#This Row],[ANNEE
REMPLISSEZ
(Format: YYYY)]],1,-2)-WEEKDAY(DATE(Tableau1[[#This Row],[ANNEE
REMPLISSEZ
(Format: YYYY)]],1,3))+Tableau1[[#This Row],[SEMAINE
REMPLISSEZ
(Format: Isoweek 1 à 52 ou 53)]]*7</f>
        <v>45194</v>
      </c>
      <c r="F303" s="85">
        <f>IF(NOT(ISBLANK(Tableau1[[#This Row],[SEMAINE
REMPLISSEZ
(Format: Isoweek 1 à 52 ou 53)]])),ROW()-1,"")</f>
        <v>302</v>
      </c>
      <c r="G303" s="29">
        <f>IF(NOT(ISBLANK(Tableau1[[#This Row],[INCIDENCE
REMPLISSEZ]])),1,0)</f>
        <v>0</v>
      </c>
    </row>
    <row r="304" spans="1:7">
      <c r="A304" s="177">
        <v>2023</v>
      </c>
      <c r="B304" s="177">
        <v>40</v>
      </c>
      <c r="C304" s="196"/>
      <c r="D304" s="28" t="str">
        <f>IF(ISBLANK(Tableau1[[#This Row],[SEMAINE
REMPLISSEZ
(Format: Isoweek 1 à 52 ou 53)]]), " ", IF(B304&lt;10,_xlfn.CONCAT(A304,"-W0",B304),_xlfn.CONCAT(A304,"-W",B304)))</f>
        <v>2023-W40</v>
      </c>
      <c r="E304" s="30">
        <f>DATE(Tableau1[[#This Row],[ANNEE
REMPLISSEZ
(Format: YYYY)]],1,-2)-WEEKDAY(DATE(Tableau1[[#This Row],[ANNEE
REMPLISSEZ
(Format: YYYY)]],1,3))+Tableau1[[#This Row],[SEMAINE
REMPLISSEZ
(Format: Isoweek 1 à 52 ou 53)]]*7</f>
        <v>45201</v>
      </c>
      <c r="F304" s="85">
        <f>IF(NOT(ISBLANK(Tableau1[[#This Row],[SEMAINE
REMPLISSEZ
(Format: Isoweek 1 à 52 ou 53)]])),ROW()-1,"")</f>
        <v>303</v>
      </c>
      <c r="G304" s="29">
        <f>IF(NOT(ISBLANK(Tableau1[[#This Row],[INCIDENCE
REMPLISSEZ]])),1,0)</f>
        <v>0</v>
      </c>
    </row>
    <row r="305" spans="1:7">
      <c r="A305" s="177">
        <v>2023</v>
      </c>
      <c r="B305" s="177">
        <v>41</v>
      </c>
      <c r="C305" s="196"/>
      <c r="D305" s="28" t="str">
        <f>IF(ISBLANK(Tableau1[[#This Row],[SEMAINE
REMPLISSEZ
(Format: Isoweek 1 à 52 ou 53)]]), " ", IF(B305&lt;10,_xlfn.CONCAT(A305,"-W0",B305),_xlfn.CONCAT(A305,"-W",B305)))</f>
        <v>2023-W41</v>
      </c>
      <c r="E305" s="30">
        <f>DATE(Tableau1[[#This Row],[ANNEE
REMPLISSEZ
(Format: YYYY)]],1,-2)-WEEKDAY(DATE(Tableau1[[#This Row],[ANNEE
REMPLISSEZ
(Format: YYYY)]],1,3))+Tableau1[[#This Row],[SEMAINE
REMPLISSEZ
(Format: Isoweek 1 à 52 ou 53)]]*7</f>
        <v>45208</v>
      </c>
      <c r="F305" s="85">
        <f>IF(NOT(ISBLANK(Tableau1[[#This Row],[SEMAINE
REMPLISSEZ
(Format: Isoweek 1 à 52 ou 53)]])),ROW()-1,"")</f>
        <v>304</v>
      </c>
      <c r="G305" s="29">
        <f>IF(NOT(ISBLANK(Tableau1[[#This Row],[INCIDENCE
REMPLISSEZ]])),1,0)</f>
        <v>0</v>
      </c>
    </row>
    <row r="306" spans="1:7">
      <c r="A306" s="177">
        <v>2023</v>
      </c>
      <c r="B306" s="177">
        <v>42</v>
      </c>
      <c r="C306" s="196"/>
      <c r="D306" s="28" t="str">
        <f>IF(ISBLANK(Tableau1[[#This Row],[SEMAINE
REMPLISSEZ
(Format: Isoweek 1 à 52 ou 53)]]), " ", IF(B306&lt;10,_xlfn.CONCAT(A306,"-W0",B306),_xlfn.CONCAT(A306,"-W",B306)))</f>
        <v>2023-W42</v>
      </c>
      <c r="E306" s="30">
        <f>DATE(Tableau1[[#This Row],[ANNEE
REMPLISSEZ
(Format: YYYY)]],1,-2)-WEEKDAY(DATE(Tableau1[[#This Row],[ANNEE
REMPLISSEZ
(Format: YYYY)]],1,3))+Tableau1[[#This Row],[SEMAINE
REMPLISSEZ
(Format: Isoweek 1 à 52 ou 53)]]*7</f>
        <v>45215</v>
      </c>
      <c r="F306" s="85">
        <f>IF(NOT(ISBLANK(Tableau1[[#This Row],[SEMAINE
REMPLISSEZ
(Format: Isoweek 1 à 52 ou 53)]])),ROW()-1,"")</f>
        <v>305</v>
      </c>
      <c r="G306" s="29">
        <f>IF(NOT(ISBLANK(Tableau1[[#This Row],[INCIDENCE
REMPLISSEZ]])),1,0)</f>
        <v>0</v>
      </c>
    </row>
    <row r="307" spans="1:7">
      <c r="A307" s="177">
        <v>2023</v>
      </c>
      <c r="B307" s="177">
        <v>43</v>
      </c>
      <c r="C307" s="196"/>
      <c r="D307" s="28" t="str">
        <f>IF(ISBLANK(Tableau1[[#This Row],[SEMAINE
REMPLISSEZ
(Format: Isoweek 1 à 52 ou 53)]]), " ", IF(B307&lt;10,_xlfn.CONCAT(A307,"-W0",B307),_xlfn.CONCAT(A307,"-W",B307)))</f>
        <v>2023-W43</v>
      </c>
      <c r="E307" s="30">
        <f>DATE(Tableau1[[#This Row],[ANNEE
REMPLISSEZ
(Format: YYYY)]],1,-2)-WEEKDAY(DATE(Tableau1[[#This Row],[ANNEE
REMPLISSEZ
(Format: YYYY)]],1,3))+Tableau1[[#This Row],[SEMAINE
REMPLISSEZ
(Format: Isoweek 1 à 52 ou 53)]]*7</f>
        <v>45222</v>
      </c>
      <c r="F307" s="85">
        <f>IF(NOT(ISBLANK(Tableau1[[#This Row],[SEMAINE
REMPLISSEZ
(Format: Isoweek 1 à 52 ou 53)]])),ROW()-1,"")</f>
        <v>306</v>
      </c>
      <c r="G307" s="29">
        <f>IF(NOT(ISBLANK(Tableau1[[#This Row],[INCIDENCE
REMPLISSEZ]])),1,0)</f>
        <v>0</v>
      </c>
    </row>
    <row r="308" spans="1:7">
      <c r="A308" s="177">
        <v>2023</v>
      </c>
      <c r="B308" s="177">
        <v>44</v>
      </c>
      <c r="C308" s="196"/>
      <c r="D308" s="28" t="str">
        <f>IF(ISBLANK(Tableau1[[#This Row],[SEMAINE
REMPLISSEZ
(Format: Isoweek 1 à 52 ou 53)]]), " ", IF(B308&lt;10,_xlfn.CONCAT(A308,"-W0",B308),_xlfn.CONCAT(A308,"-W",B308)))</f>
        <v>2023-W44</v>
      </c>
      <c r="E308" s="30">
        <f>DATE(Tableau1[[#This Row],[ANNEE
REMPLISSEZ
(Format: YYYY)]],1,-2)-WEEKDAY(DATE(Tableau1[[#This Row],[ANNEE
REMPLISSEZ
(Format: YYYY)]],1,3))+Tableau1[[#This Row],[SEMAINE
REMPLISSEZ
(Format: Isoweek 1 à 52 ou 53)]]*7</f>
        <v>45229</v>
      </c>
      <c r="F308" s="85">
        <f>IF(NOT(ISBLANK(Tableau1[[#This Row],[SEMAINE
REMPLISSEZ
(Format: Isoweek 1 à 52 ou 53)]])),ROW()-1,"")</f>
        <v>307</v>
      </c>
      <c r="G308" s="29">
        <f>IF(NOT(ISBLANK(Tableau1[[#This Row],[INCIDENCE
REMPLISSEZ]])),1,0)</f>
        <v>0</v>
      </c>
    </row>
    <row r="309" spans="1:7">
      <c r="A309" s="177">
        <v>2023</v>
      </c>
      <c r="B309" s="177">
        <v>45</v>
      </c>
      <c r="C309" s="196"/>
      <c r="D309" s="28" t="str">
        <f>IF(ISBLANK(Tableau1[[#This Row],[SEMAINE
REMPLISSEZ
(Format: Isoweek 1 à 52 ou 53)]]), " ", IF(B309&lt;10,_xlfn.CONCAT(A309,"-W0",B309),_xlfn.CONCAT(A309,"-W",B309)))</f>
        <v>2023-W45</v>
      </c>
      <c r="E309" s="30">
        <f>DATE(Tableau1[[#This Row],[ANNEE
REMPLISSEZ
(Format: YYYY)]],1,-2)-WEEKDAY(DATE(Tableau1[[#This Row],[ANNEE
REMPLISSEZ
(Format: YYYY)]],1,3))+Tableau1[[#This Row],[SEMAINE
REMPLISSEZ
(Format: Isoweek 1 à 52 ou 53)]]*7</f>
        <v>45236</v>
      </c>
      <c r="F309" s="85">
        <f>IF(NOT(ISBLANK(Tableau1[[#This Row],[SEMAINE
REMPLISSEZ
(Format: Isoweek 1 à 52 ou 53)]])),ROW()-1,"")</f>
        <v>308</v>
      </c>
      <c r="G309" s="29">
        <f>IF(NOT(ISBLANK(Tableau1[[#This Row],[INCIDENCE
REMPLISSEZ]])),1,0)</f>
        <v>0</v>
      </c>
    </row>
    <row r="310" spans="1:7">
      <c r="A310" s="177">
        <v>2023</v>
      </c>
      <c r="B310" s="177">
        <v>46</v>
      </c>
      <c r="C310" s="196"/>
      <c r="D310" s="28" t="str">
        <f>IF(ISBLANK(Tableau1[[#This Row],[SEMAINE
REMPLISSEZ
(Format: Isoweek 1 à 52 ou 53)]]), " ", IF(B310&lt;10,_xlfn.CONCAT(A310,"-W0",B310),_xlfn.CONCAT(A310,"-W",B310)))</f>
        <v>2023-W46</v>
      </c>
      <c r="E310" s="30">
        <f>DATE(Tableau1[[#This Row],[ANNEE
REMPLISSEZ
(Format: YYYY)]],1,-2)-WEEKDAY(DATE(Tableau1[[#This Row],[ANNEE
REMPLISSEZ
(Format: YYYY)]],1,3))+Tableau1[[#This Row],[SEMAINE
REMPLISSEZ
(Format: Isoweek 1 à 52 ou 53)]]*7</f>
        <v>45243</v>
      </c>
      <c r="F310" s="85">
        <f>IF(NOT(ISBLANK(Tableau1[[#This Row],[SEMAINE
REMPLISSEZ
(Format: Isoweek 1 à 52 ou 53)]])),ROW()-1,"")</f>
        <v>309</v>
      </c>
      <c r="G310" s="29">
        <f>IF(NOT(ISBLANK(Tableau1[[#This Row],[INCIDENCE
REMPLISSEZ]])),1,0)</f>
        <v>0</v>
      </c>
    </row>
    <row r="311" spans="1:7">
      <c r="A311" s="177">
        <v>2023</v>
      </c>
      <c r="B311" s="177">
        <v>47</v>
      </c>
      <c r="C311" s="196"/>
      <c r="D311" s="28" t="str">
        <f>IF(ISBLANK(Tableau1[[#This Row],[SEMAINE
REMPLISSEZ
(Format: Isoweek 1 à 52 ou 53)]]), " ", IF(B311&lt;10,_xlfn.CONCAT(A311,"-W0",B311),_xlfn.CONCAT(A311,"-W",B311)))</f>
        <v>2023-W47</v>
      </c>
      <c r="E311" s="30">
        <f>DATE(Tableau1[[#This Row],[ANNEE
REMPLISSEZ
(Format: YYYY)]],1,-2)-WEEKDAY(DATE(Tableau1[[#This Row],[ANNEE
REMPLISSEZ
(Format: YYYY)]],1,3))+Tableau1[[#This Row],[SEMAINE
REMPLISSEZ
(Format: Isoweek 1 à 52 ou 53)]]*7</f>
        <v>45250</v>
      </c>
      <c r="F311" s="85">
        <f>IF(NOT(ISBLANK(Tableau1[[#This Row],[SEMAINE
REMPLISSEZ
(Format: Isoweek 1 à 52 ou 53)]])),ROW()-1,"")</f>
        <v>310</v>
      </c>
      <c r="G311" s="29">
        <f>IF(NOT(ISBLANK(Tableau1[[#This Row],[INCIDENCE
REMPLISSEZ]])),1,0)</f>
        <v>0</v>
      </c>
    </row>
    <row r="312" spans="1:7">
      <c r="A312" s="177">
        <v>2023</v>
      </c>
      <c r="B312" s="177">
        <v>48</v>
      </c>
      <c r="C312" s="196"/>
      <c r="D312" s="28" t="str">
        <f>IF(ISBLANK(Tableau1[[#This Row],[SEMAINE
REMPLISSEZ
(Format: Isoweek 1 à 52 ou 53)]]), " ", IF(B312&lt;10,_xlfn.CONCAT(A312,"-W0",B312),_xlfn.CONCAT(A312,"-W",B312)))</f>
        <v>2023-W48</v>
      </c>
      <c r="E312" s="30">
        <f>DATE(Tableau1[[#This Row],[ANNEE
REMPLISSEZ
(Format: YYYY)]],1,-2)-WEEKDAY(DATE(Tableau1[[#This Row],[ANNEE
REMPLISSEZ
(Format: YYYY)]],1,3))+Tableau1[[#This Row],[SEMAINE
REMPLISSEZ
(Format: Isoweek 1 à 52 ou 53)]]*7</f>
        <v>45257</v>
      </c>
      <c r="F312" s="85">
        <f>IF(NOT(ISBLANK(Tableau1[[#This Row],[SEMAINE
REMPLISSEZ
(Format: Isoweek 1 à 52 ou 53)]])),ROW()-1,"")</f>
        <v>311</v>
      </c>
      <c r="G312" s="29">
        <f>IF(NOT(ISBLANK(Tableau1[[#This Row],[INCIDENCE
REMPLISSEZ]])),1,0)</f>
        <v>0</v>
      </c>
    </row>
    <row r="313" spans="1:7">
      <c r="A313" s="177">
        <v>2023</v>
      </c>
      <c r="B313" s="177">
        <v>49</v>
      </c>
      <c r="C313" s="196"/>
      <c r="D313" s="28" t="str">
        <f>IF(ISBLANK(Tableau1[[#This Row],[SEMAINE
REMPLISSEZ
(Format: Isoweek 1 à 52 ou 53)]]), " ", IF(B313&lt;10,_xlfn.CONCAT(A313,"-W0",B313),_xlfn.CONCAT(A313,"-W",B313)))</f>
        <v>2023-W49</v>
      </c>
      <c r="E313" s="30">
        <f>DATE(Tableau1[[#This Row],[ANNEE
REMPLISSEZ
(Format: YYYY)]],1,-2)-WEEKDAY(DATE(Tableau1[[#This Row],[ANNEE
REMPLISSEZ
(Format: YYYY)]],1,3))+Tableau1[[#This Row],[SEMAINE
REMPLISSEZ
(Format: Isoweek 1 à 52 ou 53)]]*7</f>
        <v>45264</v>
      </c>
      <c r="F313" s="85">
        <f>IF(NOT(ISBLANK(Tableau1[[#This Row],[SEMAINE
REMPLISSEZ
(Format: Isoweek 1 à 52 ou 53)]])),ROW()-1,"")</f>
        <v>312</v>
      </c>
      <c r="G313" s="29">
        <f>IF(NOT(ISBLANK(Tableau1[[#This Row],[INCIDENCE
REMPLISSEZ]])),1,0)</f>
        <v>0</v>
      </c>
    </row>
    <row r="314" spans="1:7">
      <c r="A314" s="177">
        <v>2023</v>
      </c>
      <c r="B314" s="177">
        <v>50</v>
      </c>
      <c r="C314" s="196"/>
      <c r="D314" s="28" t="str">
        <f>IF(ISBLANK(Tableau1[[#This Row],[SEMAINE
REMPLISSEZ
(Format: Isoweek 1 à 52 ou 53)]]), " ", IF(B314&lt;10,_xlfn.CONCAT(A314,"-W0",B314),_xlfn.CONCAT(A314,"-W",B314)))</f>
        <v>2023-W50</v>
      </c>
      <c r="E314" s="30">
        <f>DATE(Tableau1[[#This Row],[ANNEE
REMPLISSEZ
(Format: YYYY)]],1,-2)-WEEKDAY(DATE(Tableau1[[#This Row],[ANNEE
REMPLISSEZ
(Format: YYYY)]],1,3))+Tableau1[[#This Row],[SEMAINE
REMPLISSEZ
(Format: Isoweek 1 à 52 ou 53)]]*7</f>
        <v>45271</v>
      </c>
      <c r="F314" s="85">
        <f>IF(NOT(ISBLANK(Tableau1[[#This Row],[SEMAINE
REMPLISSEZ
(Format: Isoweek 1 à 52 ou 53)]])),ROW()-1,"")</f>
        <v>313</v>
      </c>
      <c r="G314" s="29">
        <f>IF(NOT(ISBLANK(Tableau1[[#This Row],[INCIDENCE
REMPLISSEZ]])),1,0)</f>
        <v>0</v>
      </c>
    </row>
    <row r="315" spans="1:7">
      <c r="A315" s="177">
        <v>2023</v>
      </c>
      <c r="B315" s="177">
        <v>51</v>
      </c>
      <c r="C315" s="196"/>
      <c r="D315" s="28" t="str">
        <f>IF(ISBLANK(Tableau1[[#This Row],[SEMAINE
REMPLISSEZ
(Format: Isoweek 1 à 52 ou 53)]]), " ", IF(B315&lt;10,_xlfn.CONCAT(A315,"-W0",B315),_xlfn.CONCAT(A315,"-W",B315)))</f>
        <v>2023-W51</v>
      </c>
      <c r="E315" s="30">
        <f>DATE(Tableau1[[#This Row],[ANNEE
REMPLISSEZ
(Format: YYYY)]],1,-2)-WEEKDAY(DATE(Tableau1[[#This Row],[ANNEE
REMPLISSEZ
(Format: YYYY)]],1,3))+Tableau1[[#This Row],[SEMAINE
REMPLISSEZ
(Format: Isoweek 1 à 52 ou 53)]]*7</f>
        <v>45278</v>
      </c>
      <c r="F315" s="85">
        <f>IF(NOT(ISBLANK(Tableau1[[#This Row],[SEMAINE
REMPLISSEZ
(Format: Isoweek 1 à 52 ou 53)]])),ROW()-1,"")</f>
        <v>314</v>
      </c>
      <c r="G315" s="29">
        <f>IF(NOT(ISBLANK(Tableau1[[#This Row],[INCIDENCE
REMPLISSEZ]])),1,0)</f>
        <v>0</v>
      </c>
    </row>
    <row r="316" spans="1:7">
      <c r="A316" s="178">
        <v>2023</v>
      </c>
      <c r="B316" s="178">
        <v>52</v>
      </c>
      <c r="C316" s="196"/>
      <c r="D316" s="41" t="str">
        <f>IF(ISBLANK(Tableau1[[#This Row],[SEMAINE
REMPLISSEZ
(Format: Isoweek 1 à 52 ou 53)]]), " ", IF(B316&lt;10,_xlfn.CONCAT(A316,"-W0",B316),_xlfn.CONCAT(A316,"-W",B316)))</f>
        <v>2023-W52</v>
      </c>
      <c r="E316" s="42">
        <f>DATE(Tableau1[[#This Row],[ANNEE
REMPLISSEZ
(Format: YYYY)]],1,-2)-WEEKDAY(DATE(Tableau1[[#This Row],[ANNEE
REMPLISSEZ
(Format: YYYY)]],1,3))+Tableau1[[#This Row],[SEMAINE
REMPLISSEZ
(Format: Isoweek 1 à 52 ou 53)]]*7</f>
        <v>45285</v>
      </c>
      <c r="F316" s="86">
        <f>IF(NOT(ISBLANK(Tableau1[[#This Row],[SEMAINE
REMPLISSEZ
(Format: Isoweek 1 à 52 ou 53)]])),ROW()-1,"")</f>
        <v>315</v>
      </c>
      <c r="G316" s="29">
        <f>IF(NOT(ISBLANK(Tableau1[[#This Row],[INCIDENCE
REMPLISSEZ]])),1,0)</f>
        <v>0</v>
      </c>
    </row>
    <row r="317" spans="1:7">
      <c r="A317" s="179">
        <v>2023</v>
      </c>
      <c r="B317" s="180">
        <v>53</v>
      </c>
      <c r="C317" s="197"/>
      <c r="D317" s="43" t="str">
        <f>IF(ISBLANK(Tableau1[[#This Row],[SEMAINE
REMPLISSEZ
(Format: Isoweek 1 à 52 ou 53)]]), " ", IF(B317&lt;10,_xlfn.CONCAT(A317,"-W0",B317),_xlfn.CONCAT(A317,"-W",B317)))</f>
        <v>2023-W53</v>
      </c>
      <c r="E317" s="44">
        <f>DATE(Tableau1[[#This Row],[ANNEE
REMPLISSEZ
(Format: YYYY)]],1,-2)-WEEKDAY(DATE(Tableau1[[#This Row],[ANNEE
REMPLISSEZ
(Format: YYYY)]],1,3))+Tableau1[[#This Row],[SEMAINE
REMPLISSEZ
(Format: Isoweek 1 à 52 ou 53)]]*7</f>
        <v>45292</v>
      </c>
      <c r="F317" s="43">
        <f>IF(NOT(ISBLANK(Tableau1[[#This Row],[SEMAINE
REMPLISSEZ
(Format: Isoweek 1 à 52 ou 53)]])),ROW()-1,"")</f>
        <v>316</v>
      </c>
      <c r="G317" s="29">
        <f>IF(NOT(ISBLANK(Tableau1[[#This Row],[INCIDENCE
REMPLISSEZ]])),1,0)</f>
        <v>0</v>
      </c>
    </row>
    <row r="318" spans="1:7">
      <c r="A318" s="179"/>
      <c r="B318" s="181"/>
      <c r="C318" s="197"/>
      <c r="D318" s="28" t="str">
        <f>IF(ISBLANK(Tableau1[[#This Row],[SEMAINE
REMPLISSEZ
(Format: Isoweek 1 à 52 ou 53)]]), " ", IF(B318&lt;10,_xlfn.CONCAT(A318,"-W0",B318),_xlfn.CONCAT(A318,"-W",B318)))</f>
        <v xml:space="preserve"> </v>
      </c>
      <c r="E318" s="30" t="e">
        <f>DATE(Tableau1[[#This Row],[ANNEE
REMPLISSEZ
(Format: YYYY)]],1,-2)-WEEKDAY(DATE(Tableau1[[#This Row],[ANNEE
REMPLISSEZ
(Format: YYYY)]],1,3))+Tableau1[[#This Row],[SEMAINE
REMPLISSEZ
(Format: Isoweek 1 à 52 ou 53)]]*7</f>
        <v>#NUM!</v>
      </c>
      <c r="F318" s="85" t="str">
        <f>IF(NOT(ISBLANK(Tableau1[[#This Row],[SEMAINE
REMPLISSEZ
(Format: Isoweek 1 à 52 ou 53)]])),ROW()-1,"")</f>
        <v/>
      </c>
      <c r="G318" s="29">
        <f>IF(NOT(ISBLANK(Tableau1[[#This Row],[INCIDENCE
REMPLISSEZ]])),1,0)</f>
        <v>0</v>
      </c>
    </row>
    <row r="319" spans="1:7">
      <c r="A319" s="177"/>
      <c r="B319" s="181"/>
      <c r="C319" s="197"/>
      <c r="D319" s="28" t="str">
        <f>IF(ISBLANK(Tableau1[[#This Row],[SEMAINE
REMPLISSEZ
(Format: Isoweek 1 à 52 ou 53)]]), " ", IF(B319&lt;10,_xlfn.CONCAT(A319,"-W0",B319),_xlfn.CONCAT(A319,"-W",B319)))</f>
        <v xml:space="preserve"> </v>
      </c>
      <c r="E319" s="30" t="e">
        <f>DATE(Tableau1[[#This Row],[ANNEE
REMPLISSEZ
(Format: YYYY)]],1,-2)-WEEKDAY(DATE(Tableau1[[#This Row],[ANNEE
REMPLISSEZ
(Format: YYYY)]],1,3))+Tableau1[[#This Row],[SEMAINE
REMPLISSEZ
(Format: Isoweek 1 à 52 ou 53)]]*7</f>
        <v>#NUM!</v>
      </c>
      <c r="F319" s="28" t="str">
        <f>IF(NOT(ISBLANK(Tableau1[[#This Row],[SEMAINE
REMPLISSEZ
(Format: Isoweek 1 à 52 ou 53)]])),ROW()-1,"")</f>
        <v/>
      </c>
      <c r="G319" s="29">
        <f>IF(NOT(ISBLANK(Tableau1[[#This Row],[INCIDENCE
REMPLISSEZ]])),1,0)</f>
        <v>0</v>
      </c>
    </row>
    <row r="320" spans="1:7">
      <c r="A320" s="177"/>
      <c r="B320" s="181"/>
      <c r="C320" s="197"/>
      <c r="D320" s="28" t="str">
        <f>IF(ISBLANK(Tableau1[[#This Row],[SEMAINE
REMPLISSEZ
(Format: Isoweek 1 à 52 ou 53)]]), " ", IF(B320&lt;10,_xlfn.CONCAT(A320,"-W0",B320),_xlfn.CONCAT(A320,"-W",B320)))</f>
        <v xml:space="preserve"> </v>
      </c>
      <c r="E320" s="30" t="e">
        <f>DATE(Tableau1[[#This Row],[ANNEE
REMPLISSEZ
(Format: YYYY)]],1,-2)-WEEKDAY(DATE(Tableau1[[#This Row],[ANNEE
REMPLISSEZ
(Format: YYYY)]],1,3))+Tableau1[[#This Row],[SEMAINE
REMPLISSEZ
(Format: Isoweek 1 à 52 ou 53)]]*7</f>
        <v>#NUM!</v>
      </c>
      <c r="F320" s="28" t="str">
        <f>IF(NOT(ISBLANK(Tableau1[[#This Row],[SEMAINE
REMPLISSEZ
(Format: Isoweek 1 à 52 ou 53)]])),ROW()-1,"")</f>
        <v/>
      </c>
      <c r="G320" s="29">
        <f>IF(NOT(ISBLANK(Tableau1[[#This Row],[INCIDENCE
REMPLISSEZ]])),1,0)</f>
        <v>0</v>
      </c>
    </row>
    <row r="321" spans="1:7">
      <c r="A321" s="179"/>
      <c r="B321" s="181"/>
      <c r="C321" s="197"/>
      <c r="D321" s="28" t="str">
        <f>IF(ISBLANK(Tableau1[[#This Row],[SEMAINE
REMPLISSEZ
(Format: Isoweek 1 à 52 ou 53)]]), " ", IF(B321&lt;10,_xlfn.CONCAT(A321,"-W0",B321),_xlfn.CONCAT(A321,"-W",B321)))</f>
        <v xml:space="preserve"> </v>
      </c>
      <c r="E321" s="30" t="e">
        <f>DATE(Tableau1[[#This Row],[ANNEE
REMPLISSEZ
(Format: YYYY)]],1,-2)-WEEKDAY(DATE(Tableau1[[#This Row],[ANNEE
REMPLISSEZ
(Format: YYYY)]],1,3))+Tableau1[[#This Row],[SEMAINE
REMPLISSEZ
(Format: Isoweek 1 à 52 ou 53)]]*7</f>
        <v>#NUM!</v>
      </c>
      <c r="F321" s="28" t="str">
        <f>IF(NOT(ISBLANK(Tableau1[[#This Row],[SEMAINE
REMPLISSEZ
(Format: Isoweek 1 à 52 ou 53)]])),ROW()-1,"")</f>
        <v/>
      </c>
      <c r="G321" s="29">
        <f>IF(NOT(ISBLANK(Tableau1[[#This Row],[INCIDENCE
REMPLISSEZ]])),1,0)</f>
        <v>0</v>
      </c>
    </row>
    <row r="322" spans="1:7">
      <c r="A322" s="182"/>
      <c r="B322" s="183"/>
      <c r="C322" s="198"/>
      <c r="D322" s="50" t="str">
        <f>IF(ISBLANK(Tableau1[[#This Row],[SEMAINE
REMPLISSEZ
(Format: Isoweek 1 à 52 ou 53)]]), " ", IF(B322&lt;10,_xlfn.CONCAT(A322,"-W0",B322),_xlfn.CONCAT(A322,"-W",B322)))</f>
        <v xml:space="preserve"> </v>
      </c>
      <c r="E322" s="51" t="e">
        <f>DATE(Tableau1[[#This Row],[ANNEE
REMPLISSEZ
(Format: YYYY)]],1,-2)-WEEKDAY(DATE(Tableau1[[#This Row],[ANNEE
REMPLISSEZ
(Format: YYYY)]],1,3))+Tableau1[[#This Row],[SEMAINE
REMPLISSEZ
(Format: Isoweek 1 à 52 ou 53)]]*7</f>
        <v>#NUM!</v>
      </c>
      <c r="F322" s="50" t="str">
        <f>IF(NOT(ISBLANK(Tableau1[[#This Row],[SEMAINE
REMPLISSEZ
(Format: Isoweek 1 à 52 ou 53)]])),ROW()-1,"")</f>
        <v/>
      </c>
      <c r="G322" s="52">
        <f>IF(NOT(ISBLANK(Tableau1[[#This Row],[INCIDENCE
REMPLISSEZ]])),1,0)</f>
        <v>0</v>
      </c>
    </row>
    <row r="323" spans="1:7">
      <c r="A323" s="180"/>
      <c r="B323" s="180"/>
      <c r="C323" s="180"/>
      <c r="D323" s="12"/>
      <c r="E323" s="8"/>
      <c r="F323" s="4"/>
    </row>
    <row r="324" spans="1:7">
      <c r="A324" s="180"/>
      <c r="B324" s="180"/>
      <c r="C324" s="180"/>
      <c r="D324" s="12"/>
      <c r="E324" s="8"/>
      <c r="F324" s="4"/>
    </row>
    <row r="325" spans="1:7">
      <c r="A325" s="180"/>
      <c r="B325" s="180"/>
      <c r="C325" s="180"/>
      <c r="D325" s="12"/>
      <c r="E325" s="8"/>
      <c r="F325" s="4"/>
    </row>
    <row r="326" spans="1:7">
      <c r="A326" s="180"/>
      <c r="B326" s="180"/>
      <c r="C326" s="180"/>
      <c r="D326" s="12"/>
      <c r="E326" s="8"/>
      <c r="F326" s="4"/>
    </row>
    <row r="327" spans="1:7">
      <c r="A327" s="180"/>
      <c r="B327" s="180"/>
      <c r="C327" s="180"/>
      <c r="D327" s="12"/>
      <c r="E327" s="8"/>
      <c r="F327" s="4"/>
    </row>
    <row r="328" spans="1:7">
      <c r="A328" s="180"/>
      <c r="B328" s="180"/>
      <c r="C328" s="180"/>
      <c r="D328" s="12"/>
      <c r="E328" s="8"/>
      <c r="F328" s="4"/>
    </row>
    <row r="329" spans="1:7">
      <c r="A329" s="180"/>
      <c r="B329" s="180"/>
      <c r="C329" s="180"/>
      <c r="D329" s="12"/>
      <c r="E329" s="8"/>
      <c r="F329" s="4"/>
    </row>
    <row r="330" spans="1:7">
      <c r="A330" s="180"/>
      <c r="B330" s="180"/>
      <c r="C330" s="180"/>
      <c r="D330" s="12"/>
      <c r="E330" s="8"/>
      <c r="F330" s="4"/>
    </row>
    <row r="331" spans="1:7">
      <c r="A331" s="180"/>
      <c r="B331" s="180"/>
      <c r="C331" s="180"/>
      <c r="D331" s="12"/>
      <c r="E331" s="8"/>
      <c r="F331" s="4"/>
    </row>
    <row r="332" spans="1:7">
      <c r="A332" s="180"/>
      <c r="B332" s="180"/>
      <c r="C332" s="180"/>
      <c r="D332" s="12"/>
      <c r="E332" s="8"/>
      <c r="F332" s="4"/>
    </row>
    <row r="333" spans="1:7">
      <c r="A333" s="180"/>
      <c r="B333" s="180"/>
      <c r="C333" s="180"/>
      <c r="D333" s="12"/>
      <c r="E333" s="8"/>
      <c r="F333" s="4"/>
    </row>
    <row r="334" spans="1:7">
      <c r="A334" s="180"/>
      <c r="B334" s="180"/>
      <c r="C334" s="180"/>
      <c r="D334" s="12"/>
      <c r="E334" s="8"/>
      <c r="F334" s="4"/>
    </row>
    <row r="335" spans="1:7">
      <c r="A335" s="180"/>
      <c r="B335" s="180"/>
      <c r="C335" s="180"/>
      <c r="D335" s="12"/>
      <c r="E335" s="8"/>
      <c r="F335" s="4"/>
    </row>
    <row r="336" spans="1:7">
      <c r="A336" s="180"/>
      <c r="B336" s="180"/>
      <c r="C336" s="180"/>
      <c r="D336" s="12"/>
      <c r="E336" s="8"/>
      <c r="F336" s="4"/>
    </row>
    <row r="337" spans="1:6">
      <c r="A337" s="180"/>
      <c r="B337" s="180"/>
      <c r="C337" s="180"/>
      <c r="D337" s="12"/>
      <c r="E337" s="8"/>
      <c r="F337" s="4"/>
    </row>
    <row r="338" spans="1:6">
      <c r="A338" s="180"/>
      <c r="B338" s="180"/>
      <c r="C338" s="180"/>
      <c r="D338" s="12"/>
      <c r="E338" s="8"/>
      <c r="F338" s="4"/>
    </row>
    <row r="339" spans="1:6">
      <c r="A339" s="180"/>
      <c r="B339" s="180"/>
      <c r="C339" s="180"/>
      <c r="D339" s="12"/>
      <c r="E339" s="8"/>
      <c r="F339" s="4"/>
    </row>
    <row r="340" spans="1:6">
      <c r="A340" s="180"/>
      <c r="B340" s="180"/>
      <c r="C340" s="180"/>
      <c r="D340" s="12"/>
      <c r="E340" s="8"/>
      <c r="F340" s="4"/>
    </row>
    <row r="341" spans="1:6">
      <c r="A341" s="180"/>
      <c r="B341" s="180"/>
      <c r="C341" s="180"/>
      <c r="D341" s="12"/>
      <c r="E341" s="8"/>
      <c r="F341" s="4"/>
    </row>
    <row r="342" spans="1:6">
      <c r="A342" s="180"/>
      <c r="B342" s="180"/>
      <c r="C342" s="180"/>
      <c r="D342" s="12"/>
      <c r="E342" s="8"/>
      <c r="F342" s="4"/>
    </row>
    <row r="343" spans="1:6">
      <c r="A343" s="180"/>
      <c r="B343" s="180"/>
      <c r="C343" s="180"/>
      <c r="D343" s="12"/>
      <c r="E343" s="8"/>
      <c r="F343" s="4"/>
    </row>
    <row r="344" spans="1:6">
      <c r="A344" s="180"/>
      <c r="B344" s="180"/>
      <c r="C344" s="180"/>
      <c r="D344" s="12"/>
      <c r="E344" s="8"/>
      <c r="F344" s="4"/>
    </row>
    <row r="345" spans="1:6">
      <c r="A345" s="180"/>
      <c r="B345" s="180"/>
      <c r="C345" s="180"/>
      <c r="D345" s="12"/>
      <c r="E345" s="8"/>
      <c r="F345" s="4"/>
    </row>
    <row r="346" spans="1:6">
      <c r="A346" s="180"/>
      <c r="B346" s="180"/>
      <c r="C346" s="180"/>
      <c r="D346" s="12"/>
      <c r="E346" s="8"/>
      <c r="F346" s="4"/>
    </row>
    <row r="347" spans="1:6">
      <c r="A347" s="180"/>
      <c r="B347" s="180"/>
      <c r="C347" s="180"/>
      <c r="D347" s="12"/>
      <c r="E347" s="8"/>
      <c r="F347" s="4"/>
    </row>
    <row r="348" spans="1:6">
      <c r="A348" s="180"/>
      <c r="B348" s="180"/>
      <c r="C348" s="180"/>
      <c r="D348" s="12"/>
      <c r="E348" s="8"/>
      <c r="F348" s="4"/>
    </row>
    <row r="349" spans="1:6">
      <c r="A349" s="180"/>
      <c r="B349" s="180"/>
      <c r="C349" s="180"/>
      <c r="D349" s="12"/>
      <c r="E349" s="8"/>
      <c r="F349" s="4"/>
    </row>
    <row r="350" spans="1:6">
      <c r="A350" s="180"/>
      <c r="B350" s="180"/>
      <c r="C350" s="180"/>
      <c r="D350" s="12"/>
      <c r="E350" s="8"/>
      <c r="F350" s="4"/>
    </row>
    <row r="351" spans="1:6">
      <c r="A351" s="180"/>
      <c r="B351" s="180"/>
      <c r="C351" s="180"/>
      <c r="D351" s="12"/>
      <c r="E351" s="8"/>
      <c r="F351" s="4"/>
    </row>
    <row r="352" spans="1:6">
      <c r="A352" s="180"/>
      <c r="B352" s="180"/>
      <c r="C352" s="180"/>
      <c r="D352" s="12"/>
      <c r="E352" s="8"/>
      <c r="F352" s="4"/>
    </row>
    <row r="353" spans="1:6">
      <c r="A353" s="180"/>
      <c r="B353" s="180"/>
      <c r="C353" s="180"/>
      <c r="D353" s="12"/>
      <c r="E353" s="8"/>
      <c r="F353" s="4"/>
    </row>
    <row r="354" spans="1:6">
      <c r="A354" s="180"/>
      <c r="B354" s="180"/>
      <c r="C354" s="180"/>
      <c r="D354" s="12"/>
      <c r="E354" s="8"/>
      <c r="F354" s="4"/>
    </row>
    <row r="355" spans="1:6">
      <c r="A355" s="180"/>
      <c r="B355" s="180"/>
      <c r="C355" s="180"/>
      <c r="D355" s="12"/>
      <c r="E355" s="8"/>
      <c r="F355" s="4"/>
    </row>
    <row r="356" spans="1:6">
      <c r="A356" s="180"/>
      <c r="B356" s="180"/>
      <c r="C356" s="180"/>
      <c r="D356" s="12"/>
      <c r="E356" s="8"/>
      <c r="F356" s="4"/>
    </row>
    <row r="357" spans="1:6">
      <c r="A357" s="180"/>
      <c r="B357" s="180"/>
      <c r="C357" s="180"/>
      <c r="D357" s="12"/>
      <c r="E357" s="8"/>
      <c r="F357" s="4"/>
    </row>
    <row r="358" spans="1:6">
      <c r="A358" s="180"/>
      <c r="B358" s="180"/>
      <c r="C358" s="180"/>
      <c r="D358" s="12"/>
      <c r="E358" s="8"/>
      <c r="F358" s="4"/>
    </row>
    <row r="359" spans="1:6">
      <c r="A359" s="180"/>
      <c r="B359" s="180"/>
      <c r="C359" s="180"/>
      <c r="D359" s="12"/>
      <c r="E359" s="8"/>
      <c r="F359" s="4"/>
    </row>
    <row r="360" spans="1:6">
      <c r="A360" s="180"/>
      <c r="B360" s="180"/>
      <c r="C360" s="180"/>
      <c r="D360" s="12"/>
      <c r="E360" s="8"/>
      <c r="F360" s="4"/>
    </row>
    <row r="361" spans="1:6">
      <c r="A361" s="180"/>
      <c r="B361" s="180"/>
      <c r="C361" s="180"/>
      <c r="D361" s="12"/>
      <c r="E361" s="8"/>
      <c r="F361" s="4"/>
    </row>
    <row r="362" spans="1:6">
      <c r="A362" s="180"/>
      <c r="B362" s="180"/>
      <c r="C362" s="180"/>
      <c r="D362" s="12"/>
      <c r="E362" s="8"/>
      <c r="F362" s="4"/>
    </row>
    <row r="363" spans="1:6">
      <c r="A363" s="180"/>
      <c r="B363" s="180"/>
      <c r="C363" s="180"/>
      <c r="D363" s="12"/>
      <c r="E363" s="8"/>
      <c r="F363" s="4"/>
    </row>
    <row r="364" spans="1:6">
      <c r="A364" s="180"/>
      <c r="B364" s="180"/>
      <c r="C364" s="180"/>
      <c r="D364" s="12"/>
      <c r="E364" s="8"/>
      <c r="F364" s="4"/>
    </row>
    <row r="365" spans="1:6">
      <c r="A365" s="180"/>
      <c r="B365" s="180"/>
      <c r="C365" s="180"/>
      <c r="D365" s="12"/>
      <c r="E365" s="8"/>
      <c r="F365" s="4"/>
    </row>
    <row r="366" spans="1:6">
      <c r="A366" s="180"/>
      <c r="B366" s="180"/>
      <c r="C366" s="180"/>
      <c r="D366" s="12"/>
      <c r="E366" s="8"/>
      <c r="F366" s="4"/>
    </row>
    <row r="367" spans="1:6">
      <c r="A367" s="180"/>
      <c r="B367" s="180"/>
      <c r="C367" s="180"/>
      <c r="D367" s="12"/>
      <c r="E367" s="8"/>
      <c r="F367" s="4"/>
    </row>
    <row r="368" spans="1:6">
      <c r="A368" s="180"/>
      <c r="B368" s="180"/>
      <c r="C368" s="180"/>
      <c r="D368" s="12"/>
      <c r="E368" s="8"/>
      <c r="F368" s="4"/>
    </row>
    <row r="369" spans="1:6">
      <c r="A369" s="180"/>
      <c r="B369" s="180"/>
      <c r="C369" s="180"/>
      <c r="D369" s="12"/>
      <c r="E369" s="8"/>
      <c r="F369" s="4"/>
    </row>
    <row r="370" spans="1:6">
      <c r="A370" s="180"/>
      <c r="B370" s="180"/>
      <c r="C370" s="180"/>
      <c r="D370" s="12"/>
      <c r="E370" s="8"/>
      <c r="F370" s="4"/>
    </row>
    <row r="371" spans="1:6">
      <c r="A371" s="180"/>
      <c r="B371" s="180"/>
      <c r="C371" s="180"/>
      <c r="D371" s="12"/>
      <c r="E371" s="8"/>
      <c r="F371" s="4"/>
    </row>
    <row r="372" spans="1:6">
      <c r="A372" s="180"/>
      <c r="B372" s="180"/>
      <c r="C372" s="180"/>
      <c r="D372" s="12"/>
      <c r="E372" s="8"/>
      <c r="F372" s="4"/>
    </row>
    <row r="373" spans="1:6">
      <c r="A373" s="180"/>
      <c r="B373" s="180"/>
      <c r="C373" s="180"/>
      <c r="D373" s="12"/>
      <c r="E373" s="8"/>
      <c r="F373" s="4"/>
    </row>
    <row r="374" spans="1:6">
      <c r="A374" s="180"/>
      <c r="B374" s="180"/>
      <c r="C374" s="180"/>
      <c r="D374" s="12"/>
      <c r="E374" s="8"/>
      <c r="F374" s="4"/>
    </row>
    <row r="375" spans="1:6">
      <c r="A375" s="180"/>
      <c r="B375" s="180"/>
      <c r="C375" s="180"/>
      <c r="D375" s="12"/>
      <c r="E375" s="8"/>
      <c r="F375" s="4"/>
    </row>
    <row r="376" spans="1:6">
      <c r="A376" s="180"/>
      <c r="B376" s="180"/>
      <c r="C376" s="180"/>
      <c r="D376" s="12"/>
      <c r="E376" s="8"/>
      <c r="F376" s="4"/>
    </row>
    <row r="377" spans="1:6">
      <c r="A377" s="180"/>
      <c r="B377" s="180"/>
      <c r="C377" s="180"/>
      <c r="D377" s="12"/>
      <c r="E377" s="8"/>
      <c r="F377" s="4"/>
    </row>
    <row r="378" spans="1:6">
      <c r="A378" s="180"/>
      <c r="B378" s="180"/>
      <c r="C378" s="180"/>
      <c r="D378" s="12"/>
      <c r="E378" s="8"/>
      <c r="F378" s="4"/>
    </row>
    <row r="379" spans="1:6">
      <c r="A379" s="180"/>
      <c r="B379" s="180"/>
      <c r="C379" s="180"/>
      <c r="D379" s="12"/>
      <c r="E379" s="8"/>
      <c r="F379" s="4"/>
    </row>
    <row r="380" spans="1:6">
      <c r="A380" s="180"/>
      <c r="B380" s="180"/>
      <c r="C380" s="180"/>
      <c r="D380" s="12"/>
      <c r="E380" s="8"/>
      <c r="F380" s="4"/>
    </row>
    <row r="381" spans="1:6">
      <c r="A381" s="180"/>
      <c r="B381" s="180"/>
      <c r="C381" s="180"/>
      <c r="D381" s="12"/>
      <c r="E381" s="8"/>
      <c r="F381" s="4"/>
    </row>
    <row r="382" spans="1:6">
      <c r="A382" s="180"/>
      <c r="B382" s="180"/>
      <c r="C382" s="180"/>
      <c r="D382" s="12"/>
      <c r="E382" s="8"/>
      <c r="F382" s="4"/>
    </row>
    <row r="383" spans="1:6">
      <c r="A383" s="180"/>
      <c r="B383" s="180"/>
      <c r="C383" s="180"/>
      <c r="D383" s="12"/>
      <c r="E383" s="8"/>
      <c r="F383" s="4"/>
    </row>
    <row r="384" spans="1:6">
      <c r="A384" s="180"/>
      <c r="B384" s="180"/>
      <c r="C384" s="180"/>
      <c r="D384" s="12"/>
      <c r="E384" s="8"/>
      <c r="F384" s="4"/>
    </row>
    <row r="385" spans="1:6">
      <c r="A385" s="180"/>
      <c r="B385" s="180"/>
      <c r="C385" s="180"/>
      <c r="D385" s="12"/>
      <c r="E385" s="8"/>
      <c r="F385" s="4"/>
    </row>
    <row r="386" spans="1:6">
      <c r="A386" s="180"/>
      <c r="B386" s="180"/>
      <c r="C386" s="180"/>
      <c r="D386" s="12"/>
      <c r="E386" s="8"/>
      <c r="F386" s="4"/>
    </row>
    <row r="387" spans="1:6">
      <c r="A387" s="180"/>
      <c r="B387" s="180"/>
      <c r="C387" s="180"/>
      <c r="D387" s="12"/>
      <c r="E387" s="8"/>
      <c r="F387" s="4"/>
    </row>
    <row r="388" spans="1:6">
      <c r="A388" s="180"/>
      <c r="B388" s="180"/>
      <c r="C388" s="180"/>
      <c r="D388" s="12"/>
      <c r="E388" s="8"/>
      <c r="F388" s="4"/>
    </row>
    <row r="389" spans="1:6">
      <c r="A389" s="180"/>
      <c r="B389" s="180"/>
      <c r="C389" s="180"/>
      <c r="D389" s="12"/>
      <c r="E389" s="8"/>
      <c r="F389" s="4"/>
    </row>
    <row r="390" spans="1:6">
      <c r="A390" s="180"/>
      <c r="B390" s="180"/>
      <c r="C390" s="180"/>
      <c r="D390" s="12"/>
      <c r="E390" s="8"/>
      <c r="F390" s="4"/>
    </row>
    <row r="391" spans="1:6">
      <c r="A391" s="180"/>
      <c r="B391" s="180"/>
      <c r="C391" s="180"/>
      <c r="D391" s="12"/>
      <c r="E391" s="8"/>
      <c r="F391" s="4"/>
    </row>
    <row r="392" spans="1:6">
      <c r="A392" s="180"/>
      <c r="B392" s="180"/>
      <c r="C392" s="180"/>
      <c r="D392" s="12"/>
      <c r="E392" s="8"/>
      <c r="F392" s="4"/>
    </row>
    <row r="393" spans="1:6">
      <c r="A393" s="180"/>
      <c r="B393" s="180"/>
      <c r="C393" s="180"/>
      <c r="D393" s="12"/>
      <c r="E393" s="8"/>
      <c r="F393" s="4"/>
    </row>
    <row r="394" spans="1:6">
      <c r="A394" s="180"/>
      <c r="B394" s="180"/>
      <c r="C394" s="180"/>
      <c r="D394" s="12"/>
      <c r="E394" s="8"/>
      <c r="F394" s="4"/>
    </row>
    <row r="395" spans="1:6">
      <c r="A395" s="180"/>
      <c r="B395" s="180"/>
      <c r="C395" s="180"/>
      <c r="D395" s="12"/>
      <c r="E395" s="8"/>
      <c r="F395" s="4"/>
    </row>
    <row r="396" spans="1:6">
      <c r="A396" s="180"/>
      <c r="B396" s="180"/>
      <c r="C396" s="180"/>
      <c r="D396" s="12"/>
      <c r="E396" s="8"/>
      <c r="F396" s="4"/>
    </row>
    <row r="397" spans="1:6">
      <c r="A397" s="180"/>
      <c r="B397" s="180"/>
      <c r="C397" s="180"/>
      <c r="D397" s="12"/>
      <c r="E397" s="8"/>
      <c r="F397" s="4"/>
    </row>
    <row r="398" spans="1:6">
      <c r="A398" s="180"/>
      <c r="B398" s="180"/>
      <c r="C398" s="180"/>
      <c r="D398" s="12"/>
      <c r="E398" s="8"/>
      <c r="F398" s="4"/>
    </row>
    <row r="399" spans="1:6">
      <c r="A399" s="180"/>
      <c r="B399" s="180"/>
      <c r="C399" s="180"/>
      <c r="D399" s="12"/>
      <c r="E399" s="8"/>
      <c r="F399" s="4"/>
    </row>
    <row r="400" spans="1:6">
      <c r="A400" s="180"/>
      <c r="B400" s="180"/>
      <c r="C400" s="180"/>
      <c r="D400" s="12"/>
      <c r="E400" s="8"/>
      <c r="F400" s="4"/>
    </row>
    <row r="401" spans="1:6">
      <c r="A401" s="180"/>
      <c r="B401" s="180"/>
      <c r="C401" s="180"/>
      <c r="D401" s="12"/>
      <c r="E401" s="8"/>
      <c r="F401" s="4"/>
    </row>
    <row r="402" spans="1:6">
      <c r="A402" s="180"/>
      <c r="B402" s="180"/>
      <c r="C402" s="180"/>
      <c r="D402" s="12"/>
      <c r="E402" s="8"/>
      <c r="F402" s="4"/>
    </row>
    <row r="403" spans="1:6">
      <c r="A403" s="180"/>
      <c r="B403" s="180"/>
      <c r="C403" s="180"/>
      <c r="D403" s="12"/>
      <c r="E403" s="8"/>
      <c r="F403" s="4"/>
    </row>
    <row r="404" spans="1:6">
      <c r="A404" s="180"/>
      <c r="B404" s="180"/>
      <c r="C404" s="180"/>
      <c r="D404" s="12"/>
      <c r="E404" s="8"/>
      <c r="F404" s="4"/>
    </row>
    <row r="405" spans="1:6">
      <c r="A405" s="180"/>
      <c r="B405" s="180"/>
      <c r="C405" s="180"/>
      <c r="D405" s="12"/>
      <c r="E405" s="8"/>
      <c r="F405" s="4"/>
    </row>
    <row r="406" spans="1:6">
      <c r="A406" s="180"/>
      <c r="B406" s="180"/>
      <c r="C406" s="180"/>
      <c r="D406" s="12"/>
      <c r="E406" s="8"/>
      <c r="F406" s="4"/>
    </row>
    <row r="407" spans="1:6">
      <c r="A407" s="180"/>
      <c r="B407" s="180"/>
      <c r="C407" s="180"/>
      <c r="D407" s="12"/>
      <c r="E407" s="8"/>
      <c r="F407" s="4"/>
    </row>
    <row r="408" spans="1:6">
      <c r="A408" s="180"/>
      <c r="B408" s="180"/>
      <c r="C408" s="180"/>
      <c r="D408" s="12"/>
      <c r="E408" s="8"/>
      <c r="F408" s="4"/>
    </row>
    <row r="409" spans="1:6">
      <c r="A409" s="180"/>
      <c r="B409" s="180"/>
      <c r="C409" s="180"/>
      <c r="D409" s="12"/>
      <c r="E409" s="8"/>
      <c r="F409" s="4"/>
    </row>
    <row r="410" spans="1:6">
      <c r="A410" s="180"/>
      <c r="B410" s="180"/>
      <c r="C410" s="180"/>
      <c r="D410" s="12"/>
      <c r="E410" s="8"/>
      <c r="F410" s="4"/>
    </row>
    <row r="411" spans="1:6">
      <c r="A411" s="180"/>
      <c r="B411" s="180"/>
      <c r="C411" s="180"/>
      <c r="D411" s="12"/>
      <c r="E411" s="8"/>
      <c r="F411" s="4"/>
    </row>
    <row r="412" spans="1:6">
      <c r="A412" s="180"/>
      <c r="B412" s="180"/>
      <c r="C412" s="180"/>
      <c r="D412" s="12"/>
      <c r="E412" s="8"/>
      <c r="F412" s="4"/>
    </row>
    <row r="413" spans="1:6">
      <c r="A413" s="180"/>
      <c r="B413" s="180"/>
      <c r="C413" s="180"/>
      <c r="D413" s="12"/>
      <c r="E413" s="8"/>
      <c r="F413" s="4"/>
    </row>
    <row r="414" spans="1:6">
      <c r="A414" s="180"/>
      <c r="B414" s="180"/>
      <c r="C414" s="180"/>
      <c r="D414" s="12"/>
      <c r="E414" s="8"/>
      <c r="F414" s="4"/>
    </row>
    <row r="415" spans="1:6">
      <c r="A415" s="180"/>
      <c r="B415" s="180"/>
      <c r="C415" s="180"/>
      <c r="D415" s="12"/>
      <c r="E415" s="8"/>
      <c r="F415" s="4"/>
    </row>
    <row r="416" spans="1:6">
      <c r="A416" s="180"/>
      <c r="B416" s="180"/>
      <c r="C416" s="180"/>
      <c r="D416" s="12"/>
      <c r="E416" s="8"/>
      <c r="F416" s="4"/>
    </row>
    <row r="417" spans="1:6">
      <c r="A417" s="180"/>
      <c r="B417" s="180"/>
      <c r="C417" s="180"/>
      <c r="D417" s="12"/>
      <c r="E417" s="8"/>
      <c r="F417" s="4"/>
    </row>
    <row r="418" spans="1:6">
      <c r="A418" s="180"/>
      <c r="B418" s="180"/>
      <c r="C418" s="180"/>
      <c r="D418" s="12"/>
      <c r="E418" s="8"/>
      <c r="F418" s="4"/>
    </row>
    <row r="419" spans="1:6">
      <c r="A419" s="180"/>
      <c r="B419" s="180"/>
      <c r="C419" s="180"/>
      <c r="D419" s="12"/>
      <c r="E419" s="8"/>
      <c r="F419" s="4"/>
    </row>
    <row r="420" spans="1:6">
      <c r="A420" s="180"/>
      <c r="B420" s="180"/>
      <c r="C420" s="180"/>
      <c r="D420" s="12"/>
      <c r="E420" s="8"/>
      <c r="F420" s="4"/>
    </row>
    <row r="421" spans="1:6">
      <c r="A421" s="180"/>
      <c r="B421" s="180"/>
      <c r="C421" s="180"/>
      <c r="D421" s="12"/>
      <c r="E421" s="8"/>
      <c r="F421" s="4"/>
    </row>
    <row r="422" spans="1:6">
      <c r="A422" s="180"/>
      <c r="B422" s="180"/>
      <c r="C422" s="180"/>
      <c r="D422" s="12"/>
      <c r="E422" s="8"/>
      <c r="F422" s="4"/>
    </row>
    <row r="423" spans="1:6">
      <c r="A423" s="180"/>
      <c r="B423" s="180"/>
      <c r="C423" s="180"/>
      <c r="D423" s="12"/>
      <c r="E423" s="8"/>
      <c r="F423" s="4"/>
    </row>
    <row r="424" spans="1:6">
      <c r="A424" s="180"/>
      <c r="B424" s="180"/>
      <c r="C424" s="180"/>
      <c r="D424" s="12"/>
      <c r="E424" s="8"/>
      <c r="F424" s="4"/>
    </row>
    <row r="425" spans="1:6">
      <c r="A425" s="180"/>
      <c r="B425" s="180"/>
      <c r="C425" s="180"/>
      <c r="D425" s="12"/>
      <c r="E425" s="8"/>
      <c r="F425" s="4"/>
    </row>
    <row r="426" spans="1:6">
      <c r="A426" s="180"/>
      <c r="B426" s="180"/>
      <c r="C426" s="180"/>
      <c r="D426" s="12"/>
      <c r="E426" s="8"/>
      <c r="F426" s="4"/>
    </row>
    <row r="427" spans="1:6">
      <c r="A427" s="180"/>
      <c r="B427" s="180"/>
      <c r="C427" s="180"/>
      <c r="D427" s="12"/>
      <c r="E427" s="8"/>
      <c r="F427" s="4"/>
    </row>
    <row r="428" spans="1:6">
      <c r="A428" s="180"/>
      <c r="B428" s="180"/>
      <c r="C428" s="180"/>
      <c r="D428" s="12"/>
      <c r="E428" s="8"/>
      <c r="F428" s="4"/>
    </row>
    <row r="429" spans="1:6">
      <c r="A429" s="180"/>
      <c r="B429" s="180"/>
      <c r="C429" s="180"/>
      <c r="D429" s="12"/>
      <c r="E429" s="8"/>
      <c r="F429" s="4"/>
    </row>
    <row r="430" spans="1:6">
      <c r="A430" s="180"/>
      <c r="B430" s="180"/>
      <c r="C430" s="180"/>
      <c r="D430" s="12"/>
      <c r="E430" s="8"/>
      <c r="F430" s="4"/>
    </row>
    <row r="431" spans="1:6">
      <c r="A431" s="180"/>
      <c r="B431" s="180"/>
      <c r="C431" s="180"/>
      <c r="D431" s="12"/>
      <c r="E431" s="8"/>
      <c r="F431" s="4"/>
    </row>
    <row r="432" spans="1:6">
      <c r="A432" s="180"/>
      <c r="B432" s="180"/>
      <c r="C432" s="180"/>
      <c r="D432" s="12"/>
      <c r="E432" s="8"/>
      <c r="F432" s="4"/>
    </row>
    <row r="433" spans="1:6">
      <c r="A433" s="180"/>
      <c r="B433" s="180"/>
      <c r="C433" s="180"/>
      <c r="D433" s="12"/>
      <c r="E433" s="8"/>
      <c r="F433" s="4"/>
    </row>
    <row r="434" spans="1:6">
      <c r="A434" s="180"/>
      <c r="B434" s="180"/>
      <c r="C434" s="180"/>
      <c r="D434" s="12"/>
      <c r="E434" s="8"/>
      <c r="F434" s="4"/>
    </row>
    <row r="435" spans="1:6">
      <c r="A435" s="180"/>
      <c r="B435" s="180"/>
      <c r="C435" s="180"/>
      <c r="D435" s="12"/>
      <c r="E435" s="8"/>
      <c r="F435" s="4"/>
    </row>
    <row r="436" spans="1:6">
      <c r="A436" s="180"/>
      <c r="B436" s="180"/>
      <c r="C436" s="180"/>
      <c r="D436" s="12"/>
      <c r="E436" s="8"/>
      <c r="F436" s="4"/>
    </row>
    <row r="437" spans="1:6">
      <c r="A437" s="180"/>
      <c r="B437" s="180"/>
      <c r="C437" s="180"/>
      <c r="D437" s="12"/>
      <c r="E437" s="8"/>
      <c r="F437" s="4"/>
    </row>
    <row r="438" spans="1:6">
      <c r="A438" s="180"/>
      <c r="B438" s="180"/>
      <c r="C438" s="180"/>
      <c r="D438" s="12"/>
      <c r="E438" s="8"/>
      <c r="F438" s="4"/>
    </row>
    <row r="439" spans="1:6">
      <c r="A439" s="180"/>
      <c r="B439" s="180"/>
      <c r="C439" s="180"/>
      <c r="D439" s="12"/>
      <c r="E439" s="8"/>
      <c r="F439" s="4"/>
    </row>
    <row r="440" spans="1:6">
      <c r="A440" s="180"/>
      <c r="B440" s="180"/>
      <c r="C440" s="180"/>
      <c r="D440" s="12"/>
      <c r="E440" s="8"/>
      <c r="F440" s="4"/>
    </row>
    <row r="441" spans="1:6">
      <c r="A441" s="180"/>
      <c r="B441" s="180"/>
      <c r="C441" s="180"/>
      <c r="D441" s="12"/>
      <c r="E441" s="8"/>
      <c r="F441" s="4"/>
    </row>
    <row r="442" spans="1:6">
      <c r="A442" s="180"/>
      <c r="B442" s="180"/>
      <c r="C442" s="180"/>
      <c r="D442" s="12"/>
      <c r="E442" s="8"/>
      <c r="F442" s="4"/>
    </row>
    <row r="443" spans="1:6">
      <c r="A443" s="180"/>
      <c r="B443" s="180"/>
      <c r="C443" s="180"/>
      <c r="D443" s="12"/>
      <c r="E443" s="8"/>
      <c r="F443" s="4"/>
    </row>
    <row r="444" spans="1:6">
      <c r="A444" s="180"/>
      <c r="B444" s="180"/>
      <c r="C444" s="180"/>
      <c r="D444" s="12"/>
      <c r="E444" s="8"/>
      <c r="F444" s="4"/>
    </row>
    <row r="445" spans="1:6">
      <c r="A445" s="180"/>
      <c r="B445" s="180"/>
      <c r="C445" s="180"/>
      <c r="D445" s="12"/>
      <c r="E445" s="8"/>
      <c r="F445" s="4"/>
    </row>
    <row r="446" spans="1:6">
      <c r="A446" s="180"/>
      <c r="B446" s="180"/>
      <c r="C446" s="180"/>
      <c r="D446" s="12"/>
      <c r="E446" s="8"/>
      <c r="F446" s="4"/>
    </row>
    <row r="447" spans="1:6">
      <c r="A447" s="180"/>
      <c r="B447" s="180"/>
      <c r="C447" s="180"/>
      <c r="D447" s="12"/>
      <c r="E447" s="8"/>
      <c r="F447" s="4"/>
    </row>
    <row r="448" spans="1:6">
      <c r="A448" s="180"/>
      <c r="B448" s="180"/>
      <c r="C448" s="180"/>
      <c r="D448" s="12"/>
      <c r="E448" s="8"/>
      <c r="F448" s="4"/>
    </row>
    <row r="449" spans="1:6">
      <c r="A449" s="180"/>
      <c r="B449" s="180"/>
      <c r="C449" s="180"/>
      <c r="D449" s="12"/>
      <c r="E449" s="8"/>
      <c r="F449" s="4"/>
    </row>
    <row r="450" spans="1:6">
      <c r="A450" s="180"/>
      <c r="B450" s="180"/>
      <c r="C450" s="180"/>
      <c r="D450" s="12"/>
      <c r="E450" s="8"/>
      <c r="F450" s="4"/>
    </row>
    <row r="451" spans="1:6">
      <c r="A451" s="180"/>
      <c r="B451" s="180"/>
      <c r="C451" s="180"/>
      <c r="D451" s="12"/>
      <c r="E451" s="8"/>
      <c r="F451" s="4"/>
    </row>
    <row r="452" spans="1:6">
      <c r="A452" s="180"/>
      <c r="B452" s="180"/>
      <c r="C452" s="180"/>
      <c r="D452" s="12"/>
      <c r="E452" s="8"/>
      <c r="F452" s="4"/>
    </row>
    <row r="453" spans="1:6">
      <c r="A453" s="180"/>
      <c r="B453" s="180"/>
      <c r="C453" s="180"/>
      <c r="D453" s="12"/>
      <c r="E453" s="8"/>
      <c r="F453" s="4"/>
    </row>
    <row r="454" spans="1:6">
      <c r="A454" s="180"/>
      <c r="B454" s="180"/>
      <c r="C454" s="180"/>
      <c r="D454" s="12"/>
      <c r="E454" s="8"/>
      <c r="F454" s="4"/>
    </row>
    <row r="455" spans="1:6">
      <c r="A455" s="180"/>
      <c r="B455" s="180"/>
      <c r="C455" s="180"/>
      <c r="D455" s="12"/>
      <c r="E455" s="8"/>
      <c r="F455" s="4"/>
    </row>
    <row r="456" spans="1:6">
      <c r="A456" s="180"/>
      <c r="B456" s="180"/>
      <c r="C456" s="180"/>
      <c r="D456" s="12"/>
      <c r="E456" s="8"/>
      <c r="F456" s="4"/>
    </row>
    <row r="457" spans="1:6">
      <c r="A457" s="180"/>
      <c r="B457" s="180"/>
      <c r="C457" s="180"/>
      <c r="D457" s="12"/>
      <c r="E457" s="8"/>
      <c r="F457" s="4"/>
    </row>
    <row r="458" spans="1:6">
      <c r="A458" s="180"/>
      <c r="B458" s="180"/>
      <c r="C458" s="180"/>
      <c r="D458" s="12"/>
      <c r="E458" s="8"/>
      <c r="F458" s="4"/>
    </row>
    <row r="459" spans="1:6">
      <c r="A459" s="180"/>
      <c r="B459" s="180"/>
      <c r="C459" s="180"/>
      <c r="D459" s="12"/>
      <c r="E459" s="8"/>
      <c r="F459" s="4"/>
    </row>
    <row r="460" spans="1:6">
      <c r="A460" s="180"/>
      <c r="B460" s="180"/>
      <c r="C460" s="180"/>
      <c r="D460" s="12"/>
      <c r="E460" s="8"/>
      <c r="F460" s="4"/>
    </row>
    <row r="461" spans="1:6">
      <c r="A461" s="180"/>
      <c r="B461" s="180"/>
      <c r="C461" s="180"/>
      <c r="D461" s="12"/>
      <c r="E461" s="8"/>
      <c r="F461" s="4"/>
    </row>
    <row r="462" spans="1:6">
      <c r="A462" s="180"/>
      <c r="B462" s="180"/>
      <c r="C462" s="180"/>
      <c r="D462" s="12"/>
      <c r="E462" s="8"/>
      <c r="F462" s="4"/>
    </row>
    <row r="463" spans="1:6">
      <c r="A463" s="180"/>
      <c r="B463" s="180"/>
      <c r="C463" s="180"/>
      <c r="D463" s="12"/>
      <c r="E463" s="8"/>
      <c r="F463" s="4"/>
    </row>
    <row r="464" spans="1:6">
      <c r="A464" s="180"/>
      <c r="B464" s="180"/>
      <c r="C464" s="180"/>
      <c r="D464" s="12"/>
      <c r="E464" s="8"/>
      <c r="F464" s="4"/>
    </row>
    <row r="465" spans="1:6">
      <c r="A465" s="180"/>
      <c r="B465" s="180"/>
      <c r="C465" s="180"/>
      <c r="D465" s="12"/>
      <c r="E465" s="8"/>
      <c r="F465" s="4"/>
    </row>
    <row r="466" spans="1:6">
      <c r="A466" s="180"/>
      <c r="B466" s="180"/>
      <c r="C466" s="180"/>
      <c r="D466" s="12"/>
      <c r="E466" s="8"/>
      <c r="F466" s="4"/>
    </row>
    <row r="467" spans="1:6">
      <c r="A467" s="180"/>
      <c r="B467" s="180"/>
      <c r="C467" s="180"/>
      <c r="D467" s="12"/>
      <c r="E467" s="8"/>
      <c r="F467" s="4"/>
    </row>
    <row r="468" spans="1:6">
      <c r="A468" s="180"/>
      <c r="B468" s="180"/>
      <c r="C468" s="180"/>
      <c r="D468" s="12"/>
      <c r="E468" s="8"/>
      <c r="F468" s="4"/>
    </row>
    <row r="469" spans="1:6">
      <c r="A469" s="180"/>
      <c r="B469" s="180"/>
      <c r="C469" s="180"/>
      <c r="D469" s="12"/>
      <c r="E469" s="8"/>
      <c r="F469" s="4"/>
    </row>
    <row r="470" spans="1:6">
      <c r="A470" s="180"/>
      <c r="B470" s="180"/>
      <c r="C470" s="180"/>
      <c r="D470" s="12"/>
      <c r="E470" s="8"/>
      <c r="F470" s="4"/>
    </row>
    <row r="471" spans="1:6">
      <c r="A471" s="180"/>
      <c r="B471" s="180"/>
      <c r="C471" s="180"/>
      <c r="D471" s="12"/>
      <c r="E471" s="8"/>
      <c r="F471" s="4"/>
    </row>
    <row r="472" spans="1:6">
      <c r="A472" s="180"/>
      <c r="B472" s="180"/>
      <c r="C472" s="180"/>
      <c r="D472" s="12"/>
      <c r="E472" s="8"/>
      <c r="F472" s="4"/>
    </row>
    <row r="473" spans="1:6">
      <c r="A473" s="180"/>
      <c r="B473" s="180"/>
      <c r="C473" s="180"/>
      <c r="D473" s="12"/>
      <c r="E473" s="8"/>
      <c r="F473" s="4"/>
    </row>
    <row r="474" spans="1:6">
      <c r="A474" s="180"/>
      <c r="B474" s="180"/>
      <c r="C474" s="180"/>
      <c r="D474" s="12"/>
      <c r="E474" s="8"/>
      <c r="F474" s="4"/>
    </row>
    <row r="475" spans="1:6">
      <c r="A475" s="180"/>
      <c r="B475" s="180"/>
      <c r="C475" s="180"/>
      <c r="D475" s="12"/>
      <c r="E475" s="8"/>
      <c r="F475" s="4"/>
    </row>
    <row r="476" spans="1:6">
      <c r="A476" s="180"/>
      <c r="B476" s="180"/>
      <c r="C476" s="180"/>
      <c r="D476" s="12"/>
      <c r="E476" s="8"/>
      <c r="F476" s="4"/>
    </row>
    <row r="477" spans="1:6">
      <c r="A477" s="180"/>
      <c r="B477" s="180"/>
      <c r="C477" s="180"/>
      <c r="D477" s="12"/>
      <c r="E477" s="8"/>
      <c r="F477" s="4"/>
    </row>
    <row r="478" spans="1:6">
      <c r="A478" s="180"/>
      <c r="B478" s="180"/>
      <c r="C478" s="180"/>
      <c r="D478" s="12"/>
      <c r="E478" s="8"/>
      <c r="F478" s="4"/>
    </row>
    <row r="479" spans="1:6">
      <c r="A479" s="180"/>
      <c r="B479" s="180"/>
      <c r="C479" s="180"/>
      <c r="D479" s="12"/>
      <c r="E479" s="8"/>
      <c r="F479" s="4"/>
    </row>
    <row r="480" spans="1:6">
      <c r="A480" s="180"/>
      <c r="B480" s="180"/>
      <c r="C480" s="180"/>
      <c r="D480" s="12"/>
      <c r="E480" s="8"/>
      <c r="F480" s="4"/>
    </row>
    <row r="481" spans="1:6">
      <c r="A481" s="180"/>
      <c r="B481" s="180"/>
      <c r="C481" s="180"/>
      <c r="D481" s="12"/>
      <c r="E481" s="8"/>
      <c r="F481" s="4"/>
    </row>
    <row r="482" spans="1:6">
      <c r="A482" s="180"/>
      <c r="B482" s="180"/>
      <c r="C482" s="180"/>
      <c r="D482" s="12"/>
      <c r="E482" s="8"/>
      <c r="F482" s="4"/>
    </row>
    <row r="483" spans="1:6">
      <c r="A483" s="180"/>
      <c r="B483" s="180"/>
      <c r="C483" s="180"/>
      <c r="D483" s="12"/>
      <c r="E483" s="8"/>
      <c r="F483" s="4"/>
    </row>
    <row r="484" spans="1:6">
      <c r="A484" s="180"/>
      <c r="B484" s="180"/>
      <c r="C484" s="180"/>
      <c r="D484" s="12"/>
      <c r="E484" s="8"/>
      <c r="F484" s="4"/>
    </row>
    <row r="485" spans="1:6">
      <c r="A485" s="180"/>
      <c r="B485" s="180"/>
      <c r="C485" s="180"/>
      <c r="D485" s="12"/>
      <c r="E485" s="8"/>
      <c r="F485" s="4"/>
    </row>
    <row r="486" spans="1:6">
      <c r="A486" s="180"/>
      <c r="B486" s="180"/>
      <c r="C486" s="180"/>
      <c r="D486" s="12"/>
      <c r="E486" s="8"/>
      <c r="F486" s="4"/>
    </row>
    <row r="487" spans="1:6">
      <c r="A487" s="180"/>
      <c r="B487" s="180"/>
      <c r="C487" s="180"/>
      <c r="D487" s="12"/>
      <c r="E487" s="8"/>
      <c r="F487" s="4"/>
    </row>
    <row r="488" spans="1:6">
      <c r="A488" s="180"/>
      <c r="B488" s="180"/>
      <c r="C488" s="180"/>
      <c r="D488" s="12"/>
      <c r="E488" s="8"/>
      <c r="F488" s="4"/>
    </row>
    <row r="489" spans="1:6">
      <c r="A489" s="180"/>
      <c r="B489" s="180"/>
      <c r="C489" s="180"/>
      <c r="D489" s="12"/>
      <c r="E489" s="8"/>
      <c r="F489" s="4"/>
    </row>
    <row r="490" spans="1:6">
      <c r="A490" s="180"/>
      <c r="B490" s="180"/>
      <c r="C490" s="180"/>
      <c r="D490" s="12"/>
      <c r="E490" s="8"/>
      <c r="F490" s="4"/>
    </row>
    <row r="491" spans="1:6">
      <c r="A491" s="180"/>
      <c r="B491" s="180"/>
      <c r="C491" s="180"/>
      <c r="D491" s="12"/>
      <c r="E491" s="8"/>
      <c r="F491" s="4"/>
    </row>
    <row r="492" spans="1:6">
      <c r="A492" s="180"/>
      <c r="B492" s="180"/>
      <c r="C492" s="180"/>
      <c r="D492" s="12"/>
      <c r="E492" s="8"/>
      <c r="F492" s="4"/>
    </row>
    <row r="493" spans="1:6">
      <c r="A493" s="180"/>
      <c r="B493" s="180"/>
      <c r="C493" s="180"/>
      <c r="D493" s="12"/>
      <c r="E493" s="8"/>
      <c r="F493" s="4"/>
    </row>
    <row r="494" spans="1:6">
      <c r="A494" s="180"/>
      <c r="B494" s="180"/>
      <c r="C494" s="180"/>
      <c r="D494" s="12"/>
      <c r="E494" s="8"/>
      <c r="F494" s="4"/>
    </row>
    <row r="495" spans="1:6">
      <c r="A495" s="180"/>
      <c r="B495" s="180"/>
      <c r="C495" s="180"/>
      <c r="D495" s="12"/>
      <c r="E495" s="8"/>
      <c r="F495" s="4"/>
    </row>
    <row r="496" spans="1:6">
      <c r="A496" s="180"/>
      <c r="B496" s="180"/>
      <c r="C496" s="180"/>
      <c r="D496" s="12"/>
      <c r="E496" s="8"/>
      <c r="F496" s="4"/>
    </row>
    <row r="497" spans="1:6">
      <c r="A497" s="180"/>
      <c r="B497" s="180"/>
      <c r="C497" s="180"/>
      <c r="D497" s="12"/>
      <c r="E497" s="8"/>
      <c r="F497" s="4"/>
    </row>
    <row r="498" spans="1:6">
      <c r="A498" s="180"/>
      <c r="B498" s="180"/>
      <c r="C498" s="180"/>
      <c r="D498" s="12"/>
      <c r="E498" s="8"/>
      <c r="F498" s="4"/>
    </row>
    <row r="499" spans="1:6">
      <c r="A499" s="180"/>
      <c r="B499" s="180"/>
      <c r="C499" s="180"/>
      <c r="D499" s="12"/>
      <c r="E499" s="8"/>
      <c r="F499" s="4"/>
    </row>
    <row r="500" spans="1:6">
      <c r="A500" s="180"/>
      <c r="B500" s="180"/>
      <c r="C500" s="180"/>
      <c r="D500" s="12"/>
      <c r="E500" s="8"/>
      <c r="F500" s="4"/>
    </row>
    <row r="501" spans="1:6">
      <c r="A501" s="180"/>
      <c r="B501" s="180"/>
      <c r="C501" s="180"/>
      <c r="D501" s="12"/>
      <c r="E501" s="8"/>
      <c r="F501" s="4"/>
    </row>
    <row r="502" spans="1:6">
      <c r="A502" s="180"/>
      <c r="B502" s="180"/>
      <c r="C502" s="180"/>
      <c r="D502" s="12"/>
      <c r="E502" s="8"/>
      <c r="F502" s="4"/>
    </row>
    <row r="503" spans="1:6">
      <c r="A503" s="180"/>
      <c r="B503" s="180"/>
      <c r="C503" s="180"/>
      <c r="D503" s="12"/>
      <c r="E503" s="8"/>
      <c r="F503" s="4"/>
    </row>
    <row r="504" spans="1:6">
      <c r="A504" s="180"/>
      <c r="B504" s="180"/>
      <c r="C504" s="180"/>
      <c r="D504" s="12"/>
      <c r="E504" s="8"/>
      <c r="F504" s="4"/>
    </row>
    <row r="505" spans="1:6">
      <c r="A505" s="180"/>
      <c r="B505" s="180"/>
      <c r="C505" s="180"/>
      <c r="D505" s="12"/>
      <c r="E505" s="8"/>
      <c r="F505" s="4"/>
    </row>
    <row r="506" spans="1:6">
      <c r="A506" s="180"/>
      <c r="B506" s="180"/>
      <c r="C506" s="180"/>
      <c r="D506" s="12"/>
      <c r="E506" s="8"/>
      <c r="F506" s="4"/>
    </row>
    <row r="507" spans="1:6">
      <c r="A507" s="180"/>
      <c r="B507" s="180"/>
      <c r="C507" s="180"/>
      <c r="D507" s="12"/>
      <c r="E507" s="8"/>
      <c r="F507" s="4"/>
    </row>
    <row r="508" spans="1:6">
      <c r="A508" s="180"/>
      <c r="B508" s="180"/>
      <c r="C508" s="180"/>
      <c r="D508" s="12"/>
      <c r="E508" s="8"/>
      <c r="F508" s="4"/>
    </row>
    <row r="509" spans="1:6">
      <c r="A509" s="180"/>
      <c r="B509" s="180"/>
      <c r="C509" s="180"/>
      <c r="D509" s="12"/>
      <c r="E509" s="8"/>
      <c r="F509" s="4"/>
    </row>
    <row r="510" spans="1:6">
      <c r="A510" s="180"/>
      <c r="B510" s="180"/>
      <c r="C510" s="180"/>
      <c r="D510" s="12"/>
      <c r="E510" s="8"/>
      <c r="F510" s="4"/>
    </row>
    <row r="511" spans="1:6">
      <c r="A511" s="180"/>
      <c r="B511" s="180"/>
      <c r="C511" s="180"/>
      <c r="D511" s="12"/>
      <c r="E511" s="8"/>
      <c r="F511" s="4"/>
    </row>
    <row r="512" spans="1:6">
      <c r="A512" s="180"/>
      <c r="B512" s="180"/>
      <c r="C512" s="180"/>
      <c r="D512" s="12"/>
      <c r="E512" s="8"/>
      <c r="F512" s="4"/>
    </row>
    <row r="513" spans="1:6">
      <c r="A513" s="180"/>
      <c r="B513" s="180"/>
      <c r="C513" s="180"/>
      <c r="D513" s="12"/>
      <c r="E513" s="8"/>
      <c r="F513" s="4"/>
    </row>
    <row r="514" spans="1:6">
      <c r="A514" s="180"/>
      <c r="B514" s="180"/>
      <c r="C514" s="180"/>
      <c r="D514" s="12"/>
      <c r="E514" s="8"/>
      <c r="F514" s="4"/>
    </row>
    <row r="515" spans="1:6">
      <c r="A515" s="180"/>
      <c r="B515" s="180"/>
      <c r="C515" s="180"/>
      <c r="D515" s="12"/>
      <c r="E515" s="8"/>
      <c r="F515" s="4"/>
    </row>
    <row r="516" spans="1:6">
      <c r="A516" s="180"/>
      <c r="B516" s="180"/>
      <c r="C516" s="180"/>
      <c r="D516" s="12"/>
      <c r="E516" s="8"/>
      <c r="F516" s="4"/>
    </row>
    <row r="517" spans="1:6">
      <c r="A517" s="180"/>
      <c r="B517" s="180"/>
      <c r="C517" s="180"/>
      <c r="D517" s="12"/>
      <c r="E517" s="8"/>
      <c r="F517" s="4"/>
    </row>
    <row r="518" spans="1:6">
      <c r="A518" s="180"/>
      <c r="B518" s="180"/>
      <c r="C518" s="180"/>
      <c r="D518" s="12"/>
      <c r="E518" s="8"/>
      <c r="F518" s="4"/>
    </row>
    <row r="519" spans="1:6">
      <c r="A519" s="180"/>
      <c r="B519" s="180"/>
      <c r="C519" s="180"/>
      <c r="D519" s="12"/>
      <c r="E519" s="8"/>
      <c r="F519" s="4"/>
    </row>
    <row r="520" spans="1:6">
      <c r="A520" s="180"/>
      <c r="B520" s="180"/>
      <c r="C520" s="180"/>
      <c r="D520" s="12"/>
      <c r="E520" s="8"/>
      <c r="F520" s="4"/>
    </row>
    <row r="521" spans="1:6">
      <c r="A521" s="180"/>
      <c r="B521" s="180"/>
      <c r="C521" s="180"/>
      <c r="D521" s="12"/>
      <c r="E521" s="8"/>
      <c r="F521" s="4"/>
    </row>
    <row r="522" spans="1:6">
      <c r="A522" s="180"/>
      <c r="B522" s="180"/>
      <c r="C522" s="180"/>
      <c r="D522" s="12"/>
      <c r="E522" s="8"/>
      <c r="F522" s="4"/>
    </row>
    <row r="523" spans="1:6">
      <c r="A523" s="180"/>
      <c r="B523" s="180"/>
      <c r="C523" s="180"/>
      <c r="D523" s="12"/>
      <c r="E523" s="8"/>
      <c r="F523" s="4"/>
    </row>
    <row r="524" spans="1:6">
      <c r="A524" s="180"/>
      <c r="B524" s="180"/>
      <c r="C524" s="180"/>
      <c r="D524" s="12"/>
      <c r="E524" s="8"/>
      <c r="F524" s="4"/>
    </row>
    <row r="525" spans="1:6">
      <c r="A525" s="180"/>
      <c r="B525" s="180"/>
      <c r="C525" s="180"/>
      <c r="D525" s="12"/>
      <c r="E525" s="8"/>
      <c r="F525" s="4"/>
    </row>
    <row r="526" spans="1:6">
      <c r="A526" s="180"/>
      <c r="B526" s="180"/>
      <c r="C526" s="180"/>
      <c r="D526" s="12"/>
      <c r="E526" s="8"/>
      <c r="F526" s="4"/>
    </row>
    <row r="527" spans="1:6">
      <c r="A527" s="180"/>
      <c r="B527" s="180"/>
      <c r="C527" s="180"/>
      <c r="D527" s="12"/>
      <c r="E527" s="8"/>
      <c r="F527" s="4"/>
    </row>
    <row r="528" spans="1:6">
      <c r="A528" s="180"/>
      <c r="B528" s="180"/>
      <c r="C528" s="180"/>
      <c r="D528" s="12"/>
      <c r="E528" s="8"/>
      <c r="F528" s="4"/>
    </row>
    <row r="529" spans="1:6">
      <c r="A529" s="180"/>
      <c r="B529" s="180"/>
      <c r="C529" s="180"/>
      <c r="D529" s="12"/>
      <c r="E529" s="8"/>
      <c r="F529" s="4"/>
    </row>
    <row r="530" spans="1:6">
      <c r="A530" s="180"/>
      <c r="B530" s="180"/>
      <c r="C530" s="180"/>
      <c r="D530" s="12"/>
      <c r="E530" s="8"/>
      <c r="F530" s="4"/>
    </row>
    <row r="531" spans="1:6">
      <c r="A531" s="180"/>
      <c r="B531" s="180"/>
      <c r="C531" s="180"/>
      <c r="D531" s="12"/>
      <c r="E531" s="8"/>
      <c r="F531" s="4"/>
    </row>
    <row r="532" spans="1:6">
      <c r="A532" s="180"/>
      <c r="B532" s="180"/>
      <c r="C532" s="180"/>
      <c r="D532" s="12"/>
      <c r="E532" s="8"/>
      <c r="F532" s="4"/>
    </row>
    <row r="533" spans="1:6">
      <c r="A533" s="180"/>
      <c r="B533" s="180"/>
      <c r="C533" s="180"/>
      <c r="D533" s="12"/>
      <c r="E533" s="8"/>
      <c r="F533" s="4"/>
    </row>
    <row r="534" spans="1:6">
      <c r="A534" s="180"/>
      <c r="B534" s="180"/>
      <c r="C534" s="180"/>
      <c r="D534" s="12"/>
      <c r="E534" s="8"/>
      <c r="F534" s="4"/>
    </row>
    <row r="535" spans="1:6">
      <c r="A535" s="180"/>
      <c r="B535" s="180"/>
      <c r="C535" s="180"/>
      <c r="D535" s="12"/>
      <c r="E535" s="8"/>
      <c r="F535" s="4"/>
    </row>
    <row r="536" spans="1:6">
      <c r="A536" s="180"/>
      <c r="B536" s="180"/>
      <c r="C536" s="180"/>
      <c r="D536" s="12"/>
      <c r="E536" s="8"/>
      <c r="F536" s="4"/>
    </row>
    <row r="537" spans="1:6">
      <c r="A537" s="180"/>
      <c r="B537" s="180"/>
      <c r="C537" s="180"/>
      <c r="D537" s="12"/>
      <c r="E537" s="8"/>
      <c r="F537" s="4"/>
    </row>
    <row r="538" spans="1:6">
      <c r="A538" s="180"/>
      <c r="B538" s="180"/>
      <c r="C538" s="180"/>
      <c r="D538" s="12"/>
      <c r="E538" s="8"/>
      <c r="F538" s="4"/>
    </row>
    <row r="539" spans="1:6">
      <c r="A539" s="180"/>
      <c r="B539" s="180"/>
      <c r="C539" s="180"/>
      <c r="D539" s="12"/>
      <c r="E539" s="8"/>
      <c r="F539" s="4"/>
    </row>
    <row r="540" spans="1:6">
      <c r="A540" s="180"/>
      <c r="B540" s="180"/>
      <c r="C540" s="180"/>
      <c r="D540" s="12"/>
      <c r="E540" s="8"/>
      <c r="F540" s="4"/>
    </row>
    <row r="541" spans="1:6">
      <c r="A541" s="180"/>
      <c r="B541" s="180"/>
      <c r="C541" s="180"/>
      <c r="D541" s="12"/>
      <c r="E541" s="8"/>
      <c r="F541" s="4"/>
    </row>
    <row r="542" spans="1:6">
      <c r="A542" s="180"/>
      <c r="B542" s="180"/>
      <c r="C542" s="180"/>
      <c r="D542" s="12"/>
      <c r="E542" s="8"/>
      <c r="F542" s="4"/>
    </row>
    <row r="543" spans="1:6">
      <c r="A543" s="180"/>
      <c r="B543" s="180"/>
      <c r="C543" s="180"/>
      <c r="D543" s="12"/>
      <c r="E543" s="8"/>
      <c r="F543" s="4"/>
    </row>
    <row r="544" spans="1:6">
      <c r="A544" s="180"/>
      <c r="B544" s="180"/>
      <c r="C544" s="180"/>
      <c r="D544" s="12"/>
      <c r="E544" s="8"/>
      <c r="F544" s="4"/>
    </row>
    <row r="545" spans="1:6">
      <c r="A545" s="180"/>
      <c r="B545" s="180"/>
      <c r="C545" s="180"/>
      <c r="D545" s="12"/>
      <c r="E545" s="8"/>
      <c r="F545" s="4"/>
    </row>
    <row r="546" spans="1:6">
      <c r="A546" s="180"/>
      <c r="B546" s="180"/>
      <c r="C546" s="180"/>
      <c r="D546" s="12"/>
      <c r="E546" s="8"/>
      <c r="F546" s="4"/>
    </row>
    <row r="547" spans="1:6">
      <c r="A547" s="180"/>
      <c r="B547" s="180"/>
      <c r="C547" s="180"/>
      <c r="D547" s="12"/>
      <c r="E547" s="8"/>
      <c r="F547" s="4"/>
    </row>
    <row r="548" spans="1:6">
      <c r="A548" s="180"/>
      <c r="B548" s="180"/>
      <c r="C548" s="180"/>
      <c r="D548" s="12"/>
      <c r="E548" s="8"/>
      <c r="F548" s="4"/>
    </row>
    <row r="549" spans="1:6">
      <c r="A549" s="180"/>
      <c r="B549" s="180"/>
      <c r="C549" s="180"/>
      <c r="D549" s="12"/>
      <c r="E549" s="8"/>
      <c r="F549" s="4"/>
    </row>
    <row r="550" spans="1:6">
      <c r="A550" s="180"/>
      <c r="B550" s="180"/>
      <c r="C550" s="180"/>
      <c r="D550" s="12"/>
      <c r="E550" s="8"/>
      <c r="F550" s="4"/>
    </row>
    <row r="551" spans="1:6">
      <c r="A551" s="180"/>
      <c r="B551" s="180"/>
      <c r="C551" s="180"/>
      <c r="D551" s="12"/>
      <c r="E551" s="8"/>
      <c r="F551" s="4"/>
    </row>
    <row r="552" spans="1:6">
      <c r="A552" s="180"/>
      <c r="B552" s="180"/>
      <c r="C552" s="180"/>
      <c r="D552" s="12"/>
      <c r="E552" s="8"/>
      <c r="F552" s="4"/>
    </row>
    <row r="553" spans="1:6">
      <c r="A553" s="180"/>
      <c r="B553" s="180"/>
      <c r="C553" s="180"/>
      <c r="D553" s="12"/>
      <c r="E553" s="8"/>
      <c r="F553" s="4"/>
    </row>
    <row r="554" spans="1:6">
      <c r="A554" s="180"/>
      <c r="B554" s="180"/>
      <c r="C554" s="180"/>
      <c r="D554" s="12"/>
      <c r="E554" s="8"/>
      <c r="F554" s="4"/>
    </row>
    <row r="555" spans="1:6">
      <c r="A555" s="180"/>
      <c r="B555" s="180"/>
      <c r="C555" s="180"/>
      <c r="D555" s="12"/>
      <c r="E555" s="8"/>
      <c r="F555" s="4"/>
    </row>
    <row r="556" spans="1:6">
      <c r="A556" s="180"/>
      <c r="B556" s="180"/>
      <c r="C556" s="180"/>
      <c r="D556" s="12"/>
      <c r="E556" s="8"/>
      <c r="F556" s="4"/>
    </row>
    <row r="557" spans="1:6">
      <c r="A557" s="180"/>
      <c r="B557" s="180"/>
      <c r="C557" s="180"/>
      <c r="D557" s="12"/>
      <c r="E557" s="8"/>
      <c r="F557" s="4"/>
    </row>
    <row r="558" spans="1:6">
      <c r="A558" s="180"/>
      <c r="B558" s="180"/>
      <c r="C558" s="180"/>
      <c r="D558" s="12"/>
      <c r="E558" s="8"/>
      <c r="F558" s="4"/>
    </row>
    <row r="559" spans="1:6">
      <c r="A559" s="180"/>
      <c r="B559" s="180"/>
      <c r="C559" s="180"/>
      <c r="D559" s="12"/>
      <c r="E559" s="8"/>
      <c r="F559" s="4"/>
    </row>
    <row r="560" spans="1:6">
      <c r="A560" s="180"/>
      <c r="B560" s="180"/>
      <c r="C560" s="180"/>
      <c r="D560" s="12"/>
      <c r="E560" s="8"/>
      <c r="F560" s="4"/>
    </row>
    <row r="561" spans="1:6">
      <c r="A561" s="180"/>
      <c r="B561" s="180"/>
      <c r="C561" s="180"/>
      <c r="D561" s="12"/>
      <c r="E561" s="8"/>
      <c r="F561" s="4"/>
    </row>
    <row r="562" spans="1:6">
      <c r="A562" s="180"/>
      <c r="B562" s="180"/>
      <c r="C562" s="180"/>
      <c r="D562" s="12"/>
      <c r="E562" s="8"/>
      <c r="F562" s="4"/>
    </row>
    <row r="563" spans="1:6">
      <c r="A563" s="180"/>
      <c r="B563" s="180"/>
      <c r="C563" s="180"/>
      <c r="D563" s="12"/>
      <c r="E563" s="8"/>
      <c r="F563" s="4"/>
    </row>
    <row r="564" spans="1:6">
      <c r="A564" s="180"/>
      <c r="B564" s="180"/>
      <c r="C564" s="180"/>
      <c r="D564" s="12"/>
      <c r="E564" s="8"/>
      <c r="F564" s="4"/>
    </row>
    <row r="565" spans="1:6">
      <c r="A565" s="180"/>
      <c r="B565" s="180"/>
      <c r="C565" s="180"/>
      <c r="D565" s="12"/>
      <c r="E565" s="8"/>
      <c r="F565" s="4"/>
    </row>
    <row r="566" spans="1:6">
      <c r="A566" s="180"/>
      <c r="B566" s="180"/>
      <c r="C566" s="180"/>
      <c r="D566" s="12"/>
      <c r="E566" s="8"/>
      <c r="F566" s="4"/>
    </row>
    <row r="567" spans="1:6">
      <c r="A567" s="180"/>
      <c r="B567" s="180"/>
      <c r="C567" s="180"/>
      <c r="D567" s="12"/>
      <c r="E567" s="8"/>
      <c r="F567" s="4"/>
    </row>
    <row r="568" spans="1:6">
      <c r="A568" s="180"/>
      <c r="B568" s="180"/>
      <c r="C568" s="180"/>
      <c r="D568" s="12"/>
      <c r="E568" s="8"/>
      <c r="F568" s="4"/>
    </row>
    <row r="569" spans="1:6">
      <c r="A569" s="180"/>
      <c r="B569" s="180"/>
      <c r="C569" s="180"/>
      <c r="D569" s="12"/>
      <c r="E569" s="8"/>
      <c r="F569" s="4"/>
    </row>
    <row r="570" spans="1:6">
      <c r="A570" s="180"/>
      <c r="B570" s="180"/>
      <c r="C570" s="180"/>
      <c r="D570" s="12"/>
      <c r="E570" s="8"/>
      <c r="F570" s="4"/>
    </row>
    <row r="571" spans="1:6">
      <c r="A571" s="180"/>
      <c r="B571" s="180"/>
      <c r="C571" s="180"/>
      <c r="D571" s="12"/>
      <c r="E571" s="8"/>
      <c r="F571" s="4"/>
    </row>
    <row r="572" spans="1:6">
      <c r="A572" s="180"/>
      <c r="B572" s="180"/>
      <c r="C572" s="180"/>
      <c r="D572" s="12"/>
      <c r="E572" s="8"/>
      <c r="F572" s="4"/>
    </row>
    <row r="573" spans="1:6">
      <c r="A573" s="180"/>
      <c r="B573" s="180"/>
      <c r="C573" s="180"/>
      <c r="D573" s="12"/>
      <c r="E573" s="8"/>
      <c r="F573" s="4"/>
    </row>
    <row r="574" spans="1:6">
      <c r="A574" s="180"/>
      <c r="B574" s="180"/>
      <c r="C574" s="180"/>
      <c r="D574" s="12"/>
      <c r="E574" s="8"/>
      <c r="F574" s="4"/>
    </row>
    <row r="575" spans="1:6">
      <c r="A575" s="180"/>
      <c r="B575" s="180"/>
      <c r="C575" s="180"/>
      <c r="D575" s="12"/>
      <c r="E575" s="8"/>
      <c r="F575" s="4"/>
    </row>
    <row r="576" spans="1:6">
      <c r="A576" s="180"/>
      <c r="B576" s="180"/>
      <c r="C576" s="180"/>
      <c r="D576" s="12"/>
      <c r="E576" s="8"/>
      <c r="F576" s="4"/>
    </row>
    <row r="577" spans="1:6">
      <c r="A577" s="180"/>
      <c r="B577" s="180"/>
      <c r="C577" s="180"/>
      <c r="D577" s="12"/>
      <c r="E577" s="8"/>
      <c r="F577" s="4"/>
    </row>
    <row r="578" spans="1:6">
      <c r="A578" s="180"/>
      <c r="B578" s="180"/>
      <c r="C578" s="180"/>
      <c r="D578" s="12"/>
      <c r="E578" s="8"/>
      <c r="F578" s="4"/>
    </row>
    <row r="579" spans="1:6">
      <c r="A579" s="180"/>
      <c r="B579" s="180"/>
      <c r="C579" s="180"/>
      <c r="D579" s="12"/>
      <c r="E579" s="8"/>
      <c r="F579" s="4"/>
    </row>
    <row r="580" spans="1:6">
      <c r="A580" s="180"/>
      <c r="B580" s="180"/>
      <c r="C580" s="180"/>
      <c r="D580" s="12"/>
      <c r="E580" s="8"/>
      <c r="F580" s="4"/>
    </row>
    <row r="581" spans="1:6">
      <c r="A581" s="180"/>
      <c r="B581" s="180"/>
      <c r="C581" s="180"/>
      <c r="D581" s="12"/>
      <c r="E581" s="8"/>
      <c r="F581" s="4"/>
    </row>
    <row r="582" spans="1:6">
      <c r="A582" s="180"/>
      <c r="B582" s="180"/>
      <c r="C582" s="180"/>
      <c r="D582" s="12"/>
      <c r="E582" s="8"/>
      <c r="F582" s="4"/>
    </row>
    <row r="583" spans="1:6">
      <c r="A583" s="180"/>
      <c r="B583" s="180"/>
      <c r="C583" s="180"/>
      <c r="D583" s="12"/>
      <c r="E583" s="8"/>
      <c r="F583" s="4"/>
    </row>
    <row r="584" spans="1:6">
      <c r="A584" s="180"/>
      <c r="B584" s="180"/>
      <c r="C584" s="180"/>
      <c r="D584" s="12"/>
      <c r="E584" s="8"/>
      <c r="F584" s="4"/>
    </row>
    <row r="585" spans="1:6">
      <c r="A585" s="180"/>
      <c r="B585" s="180"/>
      <c r="C585" s="180"/>
      <c r="D585" s="12"/>
      <c r="E585" s="8"/>
      <c r="F585" s="4"/>
    </row>
    <row r="586" spans="1:6">
      <c r="A586" s="180"/>
      <c r="B586" s="180"/>
      <c r="C586" s="180"/>
      <c r="D586" s="12"/>
      <c r="E586" s="8"/>
      <c r="F586" s="4"/>
    </row>
    <row r="587" spans="1:6">
      <c r="A587" s="180"/>
      <c r="B587" s="180"/>
      <c r="C587" s="180"/>
      <c r="D587" s="12"/>
      <c r="E587" s="8"/>
      <c r="F587" s="4"/>
    </row>
    <row r="588" spans="1:6">
      <c r="A588" s="180"/>
      <c r="B588" s="180"/>
      <c r="C588" s="180"/>
      <c r="D588" s="12"/>
      <c r="E588" s="8"/>
      <c r="F588" s="4"/>
    </row>
    <row r="589" spans="1:6">
      <c r="A589" s="180"/>
      <c r="B589" s="180"/>
      <c r="C589" s="180"/>
      <c r="D589" s="12"/>
      <c r="E589" s="8"/>
      <c r="F589" s="4"/>
    </row>
    <row r="590" spans="1:6">
      <c r="A590" s="180"/>
      <c r="B590" s="180"/>
      <c r="C590" s="180"/>
      <c r="D590" s="12"/>
      <c r="E590" s="8"/>
      <c r="F590" s="4"/>
    </row>
    <row r="591" spans="1:6">
      <c r="A591" s="180"/>
      <c r="B591" s="180"/>
      <c r="C591" s="180"/>
      <c r="D591" s="12"/>
      <c r="E591" s="8"/>
      <c r="F591" s="4"/>
    </row>
    <row r="592" spans="1:6">
      <c r="A592" s="180"/>
      <c r="B592" s="180"/>
      <c r="C592" s="180"/>
      <c r="D592" s="12"/>
      <c r="E592" s="8"/>
      <c r="F592" s="4"/>
    </row>
    <row r="593" spans="1:6">
      <c r="A593" s="180"/>
      <c r="B593" s="180"/>
      <c r="C593" s="180"/>
      <c r="D593" s="12"/>
      <c r="E593" s="8"/>
      <c r="F593" s="4"/>
    </row>
    <row r="594" spans="1:6">
      <c r="A594" s="180"/>
      <c r="B594" s="180"/>
      <c r="C594" s="180"/>
      <c r="D594" s="12"/>
      <c r="E594" s="8"/>
      <c r="F594" s="4"/>
    </row>
    <row r="595" spans="1:6">
      <c r="A595" s="180"/>
      <c r="B595" s="180"/>
      <c r="C595" s="180"/>
      <c r="D595" s="12"/>
      <c r="E595" s="8"/>
      <c r="F595" s="4"/>
    </row>
    <row r="596" spans="1:6">
      <c r="A596" s="180"/>
      <c r="B596" s="180"/>
      <c r="C596" s="180"/>
      <c r="D596" s="12"/>
      <c r="E596" s="8"/>
      <c r="F596" s="4"/>
    </row>
    <row r="597" spans="1:6">
      <c r="A597" s="180"/>
      <c r="B597" s="180"/>
      <c r="C597" s="180"/>
      <c r="D597" s="12"/>
      <c r="E597" s="8"/>
      <c r="F597" s="4"/>
    </row>
    <row r="598" spans="1:6">
      <c r="A598" s="180"/>
      <c r="B598" s="180"/>
      <c r="C598" s="180"/>
      <c r="D598" s="12"/>
      <c r="E598" s="8"/>
      <c r="F598" s="4"/>
    </row>
    <row r="599" spans="1:6">
      <c r="A599" s="180"/>
      <c r="B599" s="180"/>
      <c r="C599" s="180"/>
      <c r="D599" s="12"/>
      <c r="E599" s="8"/>
      <c r="F599" s="4"/>
    </row>
    <row r="600" spans="1:6">
      <c r="A600" s="180"/>
      <c r="B600" s="180"/>
      <c r="C600" s="180"/>
      <c r="D600" s="12"/>
      <c r="E600" s="8"/>
      <c r="F600" s="4"/>
    </row>
    <row r="601" spans="1:6">
      <c r="A601" s="180"/>
      <c r="B601" s="180"/>
      <c r="C601" s="180"/>
      <c r="D601" s="12"/>
      <c r="E601" s="8"/>
      <c r="F601" s="4"/>
    </row>
    <row r="602" spans="1:6">
      <c r="A602" s="180"/>
      <c r="B602" s="180"/>
      <c r="C602" s="180"/>
      <c r="D602" s="12"/>
      <c r="E602" s="8"/>
      <c r="F602" s="4"/>
    </row>
    <row r="603" spans="1:6">
      <c r="A603" s="180"/>
      <c r="B603" s="180"/>
      <c r="C603" s="180"/>
      <c r="D603" s="12"/>
      <c r="E603" s="8"/>
      <c r="F603" s="4"/>
    </row>
    <row r="604" spans="1:6">
      <c r="A604" s="180"/>
      <c r="B604" s="180"/>
      <c r="C604" s="180"/>
      <c r="D604" s="12"/>
      <c r="E604" s="8"/>
      <c r="F604" s="4"/>
    </row>
    <row r="605" spans="1:6">
      <c r="A605" s="180"/>
      <c r="B605" s="180"/>
      <c r="C605" s="180"/>
      <c r="D605" s="12"/>
      <c r="E605" s="8"/>
      <c r="F605" s="4"/>
    </row>
    <row r="606" spans="1:6">
      <c r="A606" s="180"/>
      <c r="B606" s="180"/>
      <c r="C606" s="180"/>
      <c r="D606" s="12"/>
      <c r="E606" s="8"/>
      <c r="F606" s="4"/>
    </row>
    <row r="607" spans="1:6">
      <c r="A607" s="180"/>
      <c r="B607" s="180"/>
      <c r="C607" s="180"/>
      <c r="D607" s="12"/>
      <c r="E607" s="8"/>
      <c r="F607" s="4"/>
    </row>
    <row r="608" spans="1:6">
      <c r="A608" s="180"/>
      <c r="B608" s="180"/>
      <c r="C608" s="180"/>
      <c r="D608" s="12"/>
      <c r="E608" s="8"/>
      <c r="F608" s="4"/>
    </row>
    <row r="609" spans="1:6">
      <c r="A609" s="180"/>
      <c r="B609" s="180"/>
      <c r="C609" s="180"/>
      <c r="D609" s="12"/>
      <c r="E609" s="8"/>
      <c r="F609" s="4"/>
    </row>
    <row r="610" spans="1:6">
      <c r="A610" s="180"/>
      <c r="B610" s="180"/>
      <c r="C610" s="180"/>
      <c r="D610" s="12"/>
      <c r="E610" s="8"/>
      <c r="F610" s="4"/>
    </row>
    <row r="611" spans="1:6">
      <c r="A611" s="180"/>
      <c r="B611" s="180"/>
      <c r="C611" s="180"/>
      <c r="D611" s="12"/>
      <c r="E611" s="8"/>
      <c r="F611" s="4"/>
    </row>
    <row r="612" spans="1:6">
      <c r="A612" s="180"/>
      <c r="B612" s="180"/>
      <c r="C612" s="180"/>
      <c r="D612" s="12"/>
      <c r="E612" s="8"/>
      <c r="F612" s="4"/>
    </row>
    <row r="613" spans="1:6">
      <c r="A613" s="180"/>
      <c r="B613" s="180"/>
      <c r="C613" s="180"/>
      <c r="D613" s="12"/>
      <c r="E613" s="8"/>
      <c r="F613" s="4"/>
    </row>
    <row r="614" spans="1:6">
      <c r="A614" s="180"/>
      <c r="B614" s="180"/>
      <c r="C614" s="180"/>
      <c r="D614" s="12"/>
      <c r="E614" s="8"/>
      <c r="F614" s="4"/>
    </row>
    <row r="615" spans="1:6">
      <c r="A615" s="180"/>
      <c r="B615" s="180"/>
      <c r="C615" s="180"/>
      <c r="D615" s="12"/>
      <c r="E615" s="8"/>
      <c r="F615" s="4"/>
    </row>
    <row r="616" spans="1:6">
      <c r="A616" s="180"/>
      <c r="B616" s="180"/>
      <c r="C616" s="180"/>
      <c r="D616" s="12"/>
      <c r="E616" s="8"/>
      <c r="F616" s="4"/>
    </row>
    <row r="617" spans="1:6">
      <c r="A617" s="180"/>
      <c r="B617" s="180"/>
      <c r="C617" s="180"/>
      <c r="D617" s="12"/>
      <c r="E617" s="8"/>
      <c r="F617" s="4"/>
    </row>
    <row r="618" spans="1:6">
      <c r="A618" s="180"/>
      <c r="B618" s="180"/>
      <c r="C618" s="180"/>
      <c r="D618" s="12"/>
      <c r="E618" s="8"/>
      <c r="F618" s="4"/>
    </row>
    <row r="619" spans="1:6">
      <c r="A619" s="180"/>
      <c r="B619" s="180"/>
      <c r="C619" s="180"/>
      <c r="D619" s="12"/>
      <c r="E619" s="8"/>
      <c r="F619" s="4"/>
    </row>
    <row r="620" spans="1:6">
      <c r="A620" s="180"/>
      <c r="B620" s="180"/>
      <c r="C620" s="180"/>
      <c r="D620" s="12"/>
      <c r="E620" s="8"/>
      <c r="F620" s="4"/>
    </row>
    <row r="621" spans="1:6">
      <c r="A621" s="180"/>
      <c r="B621" s="180"/>
      <c r="C621" s="180"/>
      <c r="D621" s="12"/>
      <c r="E621" s="8"/>
      <c r="F621" s="4"/>
    </row>
    <row r="622" spans="1:6">
      <c r="A622" s="180"/>
      <c r="B622" s="180"/>
      <c r="C622" s="180"/>
      <c r="D622" s="12"/>
      <c r="E622" s="8"/>
      <c r="F622" s="4"/>
    </row>
    <row r="623" spans="1:6">
      <c r="A623" s="180"/>
      <c r="B623" s="180"/>
      <c r="C623" s="180"/>
      <c r="D623" s="12"/>
      <c r="E623" s="8"/>
      <c r="F623" s="4"/>
    </row>
    <row r="624" spans="1:6">
      <c r="A624" s="180"/>
      <c r="B624" s="180"/>
      <c r="C624" s="180"/>
      <c r="D624" s="12"/>
      <c r="E624" s="8"/>
      <c r="F624" s="4"/>
    </row>
    <row r="625" spans="1:6">
      <c r="A625" s="180"/>
      <c r="B625" s="180"/>
      <c r="C625" s="180"/>
      <c r="D625" s="12"/>
      <c r="E625" s="8"/>
      <c r="F625" s="4"/>
    </row>
    <row r="626" spans="1:6">
      <c r="A626" s="180"/>
      <c r="B626" s="180"/>
      <c r="C626" s="180"/>
      <c r="D626" s="12"/>
      <c r="E626" s="8"/>
      <c r="F626" s="4"/>
    </row>
    <row r="627" spans="1:6">
      <c r="A627" s="180"/>
      <c r="B627" s="180"/>
      <c r="C627" s="180"/>
      <c r="D627" s="12"/>
      <c r="E627" s="8"/>
      <c r="F627" s="4"/>
    </row>
    <row r="628" spans="1:6">
      <c r="A628" s="180"/>
      <c r="B628" s="180"/>
      <c r="C628" s="180"/>
      <c r="D628" s="12"/>
      <c r="E628" s="8"/>
      <c r="F628" s="4"/>
    </row>
    <row r="629" spans="1:6">
      <c r="A629" s="180"/>
      <c r="B629" s="180"/>
      <c r="C629" s="180"/>
      <c r="D629" s="12"/>
      <c r="E629" s="8"/>
      <c r="F629" s="4"/>
    </row>
    <row r="630" spans="1:6">
      <c r="A630" s="180"/>
      <c r="B630" s="180"/>
      <c r="C630" s="180"/>
      <c r="D630" s="12"/>
      <c r="E630" s="8"/>
      <c r="F630" s="4"/>
    </row>
    <row r="631" spans="1:6">
      <c r="A631" s="180"/>
      <c r="B631" s="180"/>
      <c r="C631" s="180"/>
      <c r="D631" s="12"/>
      <c r="E631" s="8"/>
      <c r="F631" s="4"/>
    </row>
    <row r="632" spans="1:6">
      <c r="A632" s="180"/>
      <c r="B632" s="180"/>
      <c r="C632" s="180"/>
      <c r="D632" s="12"/>
      <c r="E632" s="8"/>
      <c r="F632" s="4"/>
    </row>
    <row r="633" spans="1:6">
      <c r="A633" s="180"/>
      <c r="B633" s="180"/>
      <c r="C633" s="180"/>
      <c r="D633" s="12"/>
      <c r="E633" s="8"/>
      <c r="F633" s="4"/>
    </row>
    <row r="634" spans="1:6">
      <c r="A634" s="180"/>
      <c r="B634" s="180"/>
      <c r="C634" s="180"/>
      <c r="D634" s="12"/>
      <c r="E634" s="8"/>
      <c r="F634" s="4"/>
    </row>
    <row r="635" spans="1:6">
      <c r="A635" s="180"/>
      <c r="B635" s="180"/>
      <c r="C635" s="180"/>
      <c r="D635" s="12"/>
      <c r="E635" s="8"/>
      <c r="F635" s="4"/>
    </row>
    <row r="636" spans="1:6">
      <c r="A636" s="180"/>
      <c r="B636" s="180"/>
      <c r="C636" s="180"/>
      <c r="D636" s="12"/>
      <c r="E636" s="8"/>
      <c r="F636" s="4"/>
    </row>
    <row r="637" spans="1:6">
      <c r="A637" s="180"/>
      <c r="B637" s="180"/>
      <c r="C637" s="180"/>
      <c r="D637" s="12"/>
      <c r="E637" s="8"/>
      <c r="F637" s="4"/>
    </row>
    <row r="638" spans="1:6">
      <c r="A638" s="180"/>
      <c r="B638" s="180"/>
      <c r="C638" s="180"/>
      <c r="D638" s="12"/>
      <c r="E638" s="8"/>
      <c r="F638" s="4"/>
    </row>
    <row r="639" spans="1:6">
      <c r="A639" s="180"/>
      <c r="B639" s="180"/>
      <c r="C639" s="180"/>
      <c r="D639" s="12"/>
      <c r="E639" s="8"/>
      <c r="F639" s="4"/>
    </row>
    <row r="640" spans="1:6">
      <c r="A640" s="180"/>
      <c r="B640" s="180"/>
      <c r="C640" s="180"/>
      <c r="D640" s="12"/>
      <c r="E640" s="8"/>
      <c r="F640" s="4"/>
    </row>
    <row r="641" spans="1:6">
      <c r="A641" s="180"/>
      <c r="B641" s="180"/>
      <c r="C641" s="180"/>
      <c r="D641" s="12"/>
      <c r="E641" s="8"/>
      <c r="F641" s="4"/>
    </row>
    <row r="642" spans="1:6">
      <c r="A642" s="180"/>
      <c r="B642" s="180"/>
      <c r="C642" s="180"/>
      <c r="D642" s="12"/>
      <c r="E642" s="8"/>
      <c r="F642" s="4"/>
    </row>
    <row r="643" spans="1:6">
      <c r="A643" s="180"/>
      <c r="B643" s="180"/>
      <c r="C643" s="180"/>
      <c r="D643" s="12"/>
      <c r="E643" s="8"/>
      <c r="F643" s="4"/>
    </row>
    <row r="644" spans="1:6">
      <c r="A644" s="180"/>
      <c r="B644" s="180"/>
      <c r="C644" s="180"/>
      <c r="D644" s="12"/>
      <c r="E644" s="8"/>
      <c r="F644" s="4"/>
    </row>
    <row r="645" spans="1:6">
      <c r="A645" s="180"/>
      <c r="B645" s="180"/>
      <c r="C645" s="180"/>
      <c r="D645" s="12"/>
      <c r="E645" s="8"/>
      <c r="F645" s="4"/>
    </row>
    <row r="646" spans="1:6">
      <c r="A646" s="180"/>
      <c r="B646" s="180"/>
      <c r="C646" s="180"/>
      <c r="D646" s="12"/>
      <c r="E646" s="8"/>
      <c r="F646" s="4"/>
    </row>
    <row r="647" spans="1:6">
      <c r="A647" s="180"/>
      <c r="B647" s="180"/>
      <c r="C647" s="180"/>
      <c r="D647" s="12"/>
      <c r="E647" s="8"/>
      <c r="F647" s="4"/>
    </row>
    <row r="648" spans="1:6">
      <c r="A648" s="180"/>
      <c r="B648" s="180"/>
      <c r="C648" s="180"/>
      <c r="D648" s="12"/>
      <c r="E648" s="8"/>
      <c r="F648" s="4"/>
    </row>
    <row r="649" spans="1:6">
      <c r="A649" s="180"/>
      <c r="B649" s="180"/>
      <c r="C649" s="180"/>
      <c r="D649" s="12"/>
      <c r="E649" s="8"/>
      <c r="F649" s="4"/>
    </row>
    <row r="650" spans="1:6">
      <c r="A650" s="180"/>
      <c r="B650" s="180"/>
      <c r="C650" s="180"/>
      <c r="D650" s="12"/>
      <c r="E650" s="8"/>
      <c r="F650" s="4"/>
    </row>
    <row r="651" spans="1:6">
      <c r="A651" s="180"/>
      <c r="B651" s="180"/>
      <c r="C651" s="180"/>
      <c r="D651" s="12"/>
      <c r="E651" s="8"/>
      <c r="F651" s="4"/>
    </row>
    <row r="652" spans="1:6">
      <c r="A652" s="180"/>
      <c r="B652" s="180"/>
      <c r="C652" s="180"/>
      <c r="D652" s="12"/>
      <c r="E652" s="8"/>
      <c r="F652" s="4"/>
    </row>
    <row r="653" spans="1:6">
      <c r="A653" s="180"/>
      <c r="B653" s="180"/>
      <c r="C653" s="180"/>
      <c r="D653" s="12"/>
      <c r="E653" s="8"/>
      <c r="F653" s="4"/>
    </row>
    <row r="654" spans="1:6">
      <c r="A654" s="180"/>
      <c r="B654" s="180"/>
      <c r="C654" s="180"/>
      <c r="D654" s="12"/>
      <c r="E654" s="8"/>
      <c r="F654" s="4"/>
    </row>
    <row r="655" spans="1:6">
      <c r="A655" s="180"/>
      <c r="B655" s="180"/>
      <c r="C655" s="180"/>
      <c r="D655" s="12"/>
      <c r="E655" s="8"/>
      <c r="F655" s="4"/>
    </row>
    <row r="656" spans="1:6">
      <c r="A656" s="180"/>
      <c r="B656" s="180"/>
      <c r="C656" s="180"/>
      <c r="D656" s="12"/>
      <c r="E656" s="8"/>
      <c r="F656" s="4"/>
    </row>
    <row r="657" spans="1:6">
      <c r="A657" s="180"/>
      <c r="B657" s="180"/>
      <c r="C657" s="180"/>
      <c r="D657" s="12"/>
      <c r="E657" s="8"/>
      <c r="F657" s="4"/>
    </row>
    <row r="658" spans="1:6">
      <c r="A658" s="180"/>
      <c r="B658" s="180"/>
      <c r="C658" s="180"/>
      <c r="D658" s="12"/>
      <c r="E658" s="8"/>
      <c r="F658" s="4"/>
    </row>
    <row r="659" spans="1:6">
      <c r="A659" s="180"/>
      <c r="B659" s="180"/>
      <c r="C659" s="180"/>
      <c r="D659" s="12"/>
      <c r="E659" s="8"/>
      <c r="F659" s="4"/>
    </row>
    <row r="660" spans="1:6">
      <c r="A660" s="180"/>
      <c r="B660" s="180"/>
      <c r="C660" s="180"/>
      <c r="D660" s="12"/>
      <c r="E660" s="8"/>
      <c r="F660" s="4"/>
    </row>
    <row r="661" spans="1:6">
      <c r="A661" s="180"/>
      <c r="B661" s="180"/>
      <c r="C661" s="180"/>
      <c r="D661" s="12"/>
      <c r="E661" s="8"/>
      <c r="F661" s="4"/>
    </row>
    <row r="662" spans="1:6">
      <c r="A662" s="180"/>
      <c r="B662" s="180"/>
      <c r="C662" s="180"/>
      <c r="D662" s="12"/>
      <c r="E662" s="8"/>
      <c r="F662" s="4"/>
    </row>
    <row r="663" spans="1:6">
      <c r="A663" s="180"/>
      <c r="B663" s="180"/>
      <c r="C663" s="180"/>
      <c r="D663" s="12"/>
      <c r="E663" s="8"/>
      <c r="F663" s="4"/>
    </row>
    <row r="664" spans="1:6">
      <c r="A664" s="180"/>
      <c r="B664" s="180"/>
      <c r="C664" s="180"/>
      <c r="D664" s="12"/>
      <c r="E664" s="8"/>
      <c r="F664" s="4"/>
    </row>
    <row r="665" spans="1:6">
      <c r="A665" s="180"/>
      <c r="B665" s="180"/>
      <c r="C665" s="180"/>
      <c r="D665" s="12"/>
      <c r="E665" s="8"/>
      <c r="F665" s="4"/>
    </row>
    <row r="666" spans="1:6">
      <c r="A666" s="180"/>
      <c r="B666" s="180"/>
      <c r="C666" s="180"/>
      <c r="D666" s="12"/>
      <c r="E666" s="8"/>
      <c r="F666" s="4"/>
    </row>
    <row r="667" spans="1:6">
      <c r="A667" s="180"/>
      <c r="B667" s="180"/>
      <c r="C667" s="180"/>
      <c r="D667" s="12"/>
      <c r="E667" s="8"/>
      <c r="F667" s="4"/>
    </row>
    <row r="668" spans="1:6">
      <c r="A668" s="180"/>
      <c r="B668" s="180"/>
      <c r="C668" s="180"/>
      <c r="D668" s="12"/>
      <c r="E668" s="8"/>
      <c r="F668" s="4"/>
    </row>
    <row r="669" spans="1:6">
      <c r="A669" s="180"/>
      <c r="B669" s="180"/>
      <c r="C669" s="180"/>
      <c r="D669" s="12"/>
      <c r="E669" s="8"/>
      <c r="F669" s="4"/>
    </row>
    <row r="670" spans="1:6">
      <c r="A670" s="180"/>
      <c r="B670" s="180"/>
      <c r="C670" s="180"/>
      <c r="D670" s="12"/>
      <c r="E670" s="8"/>
      <c r="F670" s="4"/>
    </row>
    <row r="671" spans="1:6">
      <c r="A671" s="180"/>
      <c r="B671" s="180"/>
      <c r="C671" s="180"/>
      <c r="D671" s="12"/>
      <c r="E671" s="8"/>
      <c r="F671" s="4"/>
    </row>
    <row r="672" spans="1:6">
      <c r="A672" s="180"/>
      <c r="B672" s="180"/>
      <c r="C672" s="180"/>
      <c r="D672" s="12"/>
      <c r="E672" s="8"/>
      <c r="F672" s="4"/>
    </row>
    <row r="673" spans="1:6">
      <c r="A673" s="180"/>
      <c r="B673" s="180"/>
      <c r="C673" s="180"/>
      <c r="D673" s="12"/>
      <c r="E673" s="8"/>
      <c r="F673" s="4"/>
    </row>
    <row r="674" spans="1:6">
      <c r="A674" s="180"/>
      <c r="B674" s="180"/>
      <c r="C674" s="180"/>
      <c r="D674" s="12"/>
      <c r="E674" s="8"/>
      <c r="F674" s="4"/>
    </row>
    <row r="675" spans="1:6">
      <c r="A675" s="180"/>
      <c r="B675" s="180"/>
      <c r="C675" s="180"/>
      <c r="D675" s="12"/>
      <c r="E675" s="8"/>
      <c r="F675" s="4"/>
    </row>
    <row r="676" spans="1:6">
      <c r="A676" s="180"/>
      <c r="B676" s="180"/>
      <c r="C676" s="180"/>
      <c r="D676" s="12"/>
      <c r="E676" s="8"/>
      <c r="F676" s="4"/>
    </row>
    <row r="677" spans="1:6">
      <c r="A677" s="180"/>
      <c r="B677" s="180"/>
      <c r="C677" s="180"/>
      <c r="D677" s="12"/>
      <c r="E677" s="8"/>
      <c r="F677" s="4"/>
    </row>
    <row r="678" spans="1:6">
      <c r="A678" s="180"/>
      <c r="B678" s="180"/>
      <c r="C678" s="180"/>
      <c r="D678" s="12"/>
      <c r="E678" s="8"/>
      <c r="F678" s="4"/>
    </row>
    <row r="679" spans="1:6">
      <c r="A679" s="180"/>
      <c r="B679" s="180"/>
      <c r="C679" s="180"/>
      <c r="D679" s="12"/>
      <c r="E679" s="8"/>
      <c r="F679" s="4"/>
    </row>
    <row r="680" spans="1:6">
      <c r="A680" s="180"/>
      <c r="B680" s="180"/>
      <c r="C680" s="180"/>
      <c r="D680" s="12"/>
      <c r="E680" s="8"/>
      <c r="F680" s="4"/>
    </row>
    <row r="681" spans="1:6">
      <c r="A681" s="180"/>
      <c r="B681" s="180"/>
      <c r="C681" s="180"/>
      <c r="D681" s="12"/>
      <c r="E681" s="8"/>
      <c r="F681" s="4"/>
    </row>
    <row r="682" spans="1:6">
      <c r="A682" s="180"/>
      <c r="B682" s="180"/>
      <c r="C682" s="180"/>
      <c r="D682" s="12"/>
      <c r="E682" s="8"/>
      <c r="F682" s="4"/>
    </row>
    <row r="683" spans="1:6">
      <c r="A683" s="180"/>
      <c r="B683" s="180"/>
      <c r="C683" s="180"/>
      <c r="D683" s="12"/>
      <c r="E683" s="8"/>
      <c r="F683" s="4"/>
    </row>
    <row r="684" spans="1:6">
      <c r="A684" s="180"/>
      <c r="B684" s="180"/>
      <c r="C684" s="180"/>
      <c r="D684" s="12"/>
      <c r="E684" s="8"/>
      <c r="F684" s="4"/>
    </row>
    <row r="685" spans="1:6">
      <c r="A685" s="180"/>
      <c r="B685" s="180"/>
      <c r="C685" s="180"/>
      <c r="D685" s="12"/>
      <c r="E685" s="8"/>
      <c r="F685" s="4"/>
    </row>
    <row r="686" spans="1:6">
      <c r="A686" s="180"/>
      <c r="B686" s="180"/>
      <c r="C686" s="180"/>
      <c r="D686" s="12"/>
      <c r="E686" s="8"/>
      <c r="F686" s="4"/>
    </row>
    <row r="687" spans="1:6">
      <c r="A687" s="180"/>
      <c r="B687" s="180"/>
      <c r="C687" s="180"/>
      <c r="D687" s="12"/>
      <c r="E687" s="8"/>
      <c r="F687" s="4"/>
    </row>
    <row r="688" spans="1:6">
      <c r="A688" s="180"/>
      <c r="B688" s="180"/>
      <c r="C688" s="180"/>
      <c r="D688" s="12"/>
      <c r="E688" s="8"/>
      <c r="F688" s="4"/>
    </row>
    <row r="689" spans="1:6">
      <c r="A689" s="180"/>
      <c r="B689" s="180"/>
      <c r="C689" s="180"/>
      <c r="D689" s="12"/>
      <c r="E689" s="8"/>
      <c r="F689" s="4"/>
    </row>
    <row r="690" spans="1:6">
      <c r="A690" s="180"/>
      <c r="B690" s="180"/>
      <c r="C690" s="180"/>
      <c r="D690" s="12"/>
      <c r="E690" s="8"/>
      <c r="F690" s="4"/>
    </row>
    <row r="691" spans="1:6">
      <c r="A691" s="180"/>
      <c r="B691" s="180"/>
      <c r="C691" s="180"/>
      <c r="D691" s="12"/>
      <c r="E691" s="8"/>
      <c r="F691" s="4"/>
    </row>
    <row r="692" spans="1:6">
      <c r="A692" s="180"/>
      <c r="B692" s="180"/>
      <c r="C692" s="180"/>
      <c r="D692" s="12"/>
      <c r="E692" s="8"/>
      <c r="F692" s="4"/>
    </row>
    <row r="693" spans="1:6">
      <c r="A693" s="180"/>
      <c r="B693" s="180"/>
      <c r="C693" s="180"/>
      <c r="D693" s="12"/>
      <c r="E693" s="8"/>
      <c r="F693" s="4"/>
    </row>
    <row r="694" spans="1:6">
      <c r="A694" s="180"/>
      <c r="B694" s="180"/>
      <c r="C694" s="180"/>
      <c r="D694" s="12"/>
      <c r="E694" s="8"/>
      <c r="F694" s="4"/>
    </row>
    <row r="695" spans="1:6">
      <c r="A695" s="180"/>
      <c r="B695" s="180"/>
      <c r="C695" s="180"/>
      <c r="D695" s="12"/>
      <c r="E695" s="8"/>
      <c r="F695" s="4"/>
    </row>
    <row r="696" spans="1:6">
      <c r="A696" s="180"/>
      <c r="B696" s="180"/>
      <c r="C696" s="180"/>
      <c r="D696" s="12"/>
      <c r="E696" s="8"/>
      <c r="F696" s="4"/>
    </row>
    <row r="697" spans="1:6">
      <c r="A697" s="180"/>
      <c r="B697" s="180"/>
      <c r="C697" s="180"/>
      <c r="D697" s="12"/>
      <c r="E697" s="8"/>
      <c r="F697" s="4"/>
    </row>
    <row r="698" spans="1:6">
      <c r="A698" s="180"/>
      <c r="B698" s="180"/>
      <c r="C698" s="180"/>
      <c r="D698" s="12"/>
      <c r="E698" s="8"/>
      <c r="F698" s="4"/>
    </row>
    <row r="699" spans="1:6">
      <c r="A699" s="180"/>
      <c r="B699" s="180"/>
      <c r="C699" s="180"/>
      <c r="D699" s="12"/>
      <c r="E699" s="8"/>
      <c r="F699" s="4"/>
    </row>
    <row r="700" spans="1:6">
      <c r="A700" s="180"/>
      <c r="B700" s="180"/>
      <c r="C700" s="180"/>
      <c r="D700" s="12"/>
      <c r="E700" s="8"/>
      <c r="F700" s="4"/>
    </row>
    <row r="701" spans="1:6">
      <c r="A701" s="180"/>
      <c r="B701" s="180"/>
      <c r="C701" s="180"/>
      <c r="D701" s="12"/>
      <c r="E701" s="8"/>
      <c r="F701" s="4"/>
    </row>
    <row r="702" spans="1:6">
      <c r="A702" s="180"/>
      <c r="B702" s="180"/>
      <c r="C702" s="180"/>
      <c r="D702" s="12"/>
      <c r="E702" s="8"/>
      <c r="F702" s="4"/>
    </row>
    <row r="703" spans="1:6">
      <c r="A703" s="180"/>
      <c r="B703" s="180"/>
      <c r="C703" s="180"/>
      <c r="D703" s="12"/>
      <c r="E703" s="8"/>
      <c r="F703" s="4"/>
    </row>
    <row r="704" spans="1:6">
      <c r="A704" s="180"/>
      <c r="B704" s="180"/>
      <c r="C704" s="180"/>
      <c r="D704" s="12"/>
      <c r="E704" s="8"/>
      <c r="F704" s="4"/>
    </row>
    <row r="705" spans="1:6">
      <c r="A705" s="180"/>
      <c r="B705" s="180"/>
      <c r="C705" s="180"/>
      <c r="D705" s="12"/>
      <c r="E705" s="8"/>
      <c r="F705" s="4"/>
    </row>
    <row r="706" spans="1:6">
      <c r="A706" s="180"/>
      <c r="B706" s="180"/>
      <c r="C706" s="180"/>
      <c r="D706" s="12"/>
      <c r="E706" s="8"/>
      <c r="F706" s="4"/>
    </row>
    <row r="707" spans="1:6">
      <c r="A707" s="180"/>
      <c r="B707" s="180"/>
      <c r="C707" s="180"/>
      <c r="D707" s="12"/>
      <c r="E707" s="8"/>
      <c r="F707" s="4"/>
    </row>
    <row r="708" spans="1:6">
      <c r="A708" s="180"/>
      <c r="B708" s="180"/>
      <c r="C708" s="180"/>
      <c r="D708" s="12"/>
      <c r="E708" s="8"/>
      <c r="F708" s="4"/>
    </row>
    <row r="709" spans="1:6">
      <c r="A709" s="180"/>
      <c r="B709" s="180"/>
      <c r="C709" s="180"/>
      <c r="D709" s="12"/>
      <c r="E709" s="8"/>
      <c r="F709" s="4"/>
    </row>
    <row r="710" spans="1:6">
      <c r="A710" s="180"/>
      <c r="B710" s="180"/>
      <c r="C710" s="180"/>
      <c r="D710" s="12"/>
      <c r="E710" s="8"/>
      <c r="F710" s="4"/>
    </row>
    <row r="711" spans="1:6">
      <c r="A711" s="180"/>
      <c r="B711" s="180"/>
      <c r="C711" s="180"/>
      <c r="D711" s="12"/>
      <c r="E711" s="8"/>
      <c r="F711" s="4"/>
    </row>
    <row r="712" spans="1:6">
      <c r="A712" s="180"/>
      <c r="B712" s="180"/>
      <c r="C712" s="180"/>
      <c r="D712" s="12"/>
      <c r="E712" s="8"/>
      <c r="F712" s="4"/>
    </row>
    <row r="713" spans="1:6">
      <c r="A713" s="180"/>
      <c r="B713" s="180"/>
      <c r="C713" s="180"/>
      <c r="D713" s="12"/>
      <c r="E713" s="8"/>
      <c r="F713" s="4"/>
    </row>
    <row r="714" spans="1:6">
      <c r="A714" s="180"/>
      <c r="B714" s="180"/>
      <c r="C714" s="180"/>
      <c r="D714" s="12"/>
      <c r="E714" s="8"/>
      <c r="F714" s="4"/>
    </row>
    <row r="715" spans="1:6">
      <c r="A715" s="180"/>
      <c r="B715" s="180"/>
      <c r="C715" s="180"/>
      <c r="D715" s="12"/>
      <c r="E715" s="8"/>
      <c r="F715" s="4"/>
    </row>
    <row r="716" spans="1:6">
      <c r="A716" s="180"/>
      <c r="B716" s="180"/>
      <c r="C716" s="180"/>
      <c r="D716" s="12"/>
      <c r="E716" s="8"/>
      <c r="F716" s="4"/>
    </row>
    <row r="717" spans="1:6">
      <c r="A717" s="180"/>
      <c r="B717" s="180"/>
      <c r="C717" s="180"/>
      <c r="D717" s="12"/>
      <c r="E717" s="8"/>
      <c r="F717" s="4"/>
    </row>
    <row r="718" spans="1:6">
      <c r="A718" s="180"/>
      <c r="B718" s="180"/>
      <c r="C718" s="180"/>
      <c r="D718" s="12"/>
      <c r="E718" s="8"/>
      <c r="F718" s="4"/>
    </row>
    <row r="719" spans="1:6">
      <c r="A719" s="180"/>
      <c r="B719" s="180"/>
      <c r="C719" s="180"/>
      <c r="D719" s="12"/>
      <c r="E719" s="8"/>
      <c r="F719" s="4"/>
    </row>
    <row r="720" spans="1:6">
      <c r="A720" s="180"/>
      <c r="B720" s="180"/>
      <c r="C720" s="180"/>
      <c r="D720" s="12"/>
      <c r="E720" s="8"/>
      <c r="F720" s="4"/>
    </row>
    <row r="721" spans="1:6">
      <c r="A721" s="180"/>
      <c r="B721" s="180"/>
      <c r="C721" s="180"/>
      <c r="D721" s="12"/>
      <c r="E721" s="8"/>
      <c r="F721" s="4"/>
    </row>
    <row r="722" spans="1:6">
      <c r="A722" s="180"/>
      <c r="B722" s="180"/>
      <c r="C722" s="180"/>
      <c r="D722" s="12"/>
      <c r="E722" s="8"/>
      <c r="F722" s="4"/>
    </row>
    <row r="723" spans="1:6">
      <c r="A723" s="180"/>
      <c r="B723" s="180"/>
      <c r="C723" s="180"/>
      <c r="D723" s="12"/>
      <c r="E723" s="8"/>
      <c r="F723" s="4"/>
    </row>
    <row r="724" spans="1:6">
      <c r="A724" s="180"/>
      <c r="B724" s="180"/>
      <c r="C724" s="180"/>
      <c r="D724" s="12"/>
      <c r="E724" s="8"/>
      <c r="F724" s="4"/>
    </row>
    <row r="725" spans="1:6">
      <c r="A725" s="180"/>
      <c r="B725" s="180"/>
      <c r="C725" s="180"/>
      <c r="D725" s="12"/>
      <c r="E725" s="8"/>
      <c r="F725" s="4"/>
    </row>
    <row r="726" spans="1:6">
      <c r="A726" s="180"/>
      <c r="B726" s="180"/>
      <c r="C726" s="180"/>
      <c r="D726" s="12"/>
      <c r="E726" s="8"/>
      <c r="F726" s="4"/>
    </row>
    <row r="727" spans="1:6">
      <c r="A727" s="180"/>
      <c r="B727" s="180"/>
      <c r="C727" s="180"/>
      <c r="D727" s="12"/>
      <c r="E727" s="8"/>
      <c r="F727" s="4"/>
    </row>
    <row r="728" spans="1:6">
      <c r="A728" s="180"/>
      <c r="B728" s="180"/>
      <c r="C728" s="180"/>
      <c r="D728" s="12"/>
      <c r="E728" s="8"/>
      <c r="F728" s="4"/>
    </row>
    <row r="729" spans="1:6">
      <c r="A729" s="180"/>
      <c r="B729" s="180"/>
      <c r="C729" s="180"/>
      <c r="D729" s="12"/>
      <c r="E729" s="8"/>
      <c r="F729" s="4"/>
    </row>
    <row r="730" spans="1:6">
      <c r="A730" s="180"/>
      <c r="B730" s="180"/>
      <c r="C730" s="180"/>
      <c r="D730" s="12"/>
      <c r="E730" s="8"/>
      <c r="F730" s="4"/>
    </row>
    <row r="731" spans="1:6">
      <c r="A731" s="180"/>
      <c r="B731" s="180"/>
      <c r="C731" s="180"/>
      <c r="D731" s="12"/>
      <c r="E731" s="8"/>
      <c r="F731" s="4"/>
    </row>
    <row r="732" spans="1:6">
      <c r="A732" s="180"/>
      <c r="B732" s="180"/>
      <c r="C732" s="180"/>
      <c r="D732" s="12"/>
      <c r="E732" s="8"/>
      <c r="F732" s="4"/>
    </row>
    <row r="733" spans="1:6">
      <c r="A733" s="180"/>
      <c r="B733" s="180"/>
      <c r="C733" s="180"/>
      <c r="D733" s="12"/>
      <c r="E733" s="8"/>
      <c r="F733" s="4"/>
    </row>
    <row r="734" spans="1:6">
      <c r="A734" s="180"/>
      <c r="B734" s="180"/>
      <c r="C734" s="180"/>
      <c r="D734" s="12"/>
      <c r="E734" s="8"/>
      <c r="F734" s="4"/>
    </row>
    <row r="735" spans="1:6">
      <c r="A735" s="180"/>
      <c r="B735" s="180"/>
      <c r="C735" s="180"/>
      <c r="D735" s="12"/>
      <c r="E735" s="8"/>
      <c r="F735" s="4"/>
    </row>
    <row r="736" spans="1:6">
      <c r="A736" s="180"/>
      <c r="B736" s="180"/>
      <c r="C736" s="180"/>
      <c r="D736" s="12"/>
      <c r="E736" s="8"/>
      <c r="F736" s="4"/>
    </row>
    <row r="737" spans="1:6">
      <c r="A737" s="180"/>
      <c r="B737" s="180"/>
      <c r="C737" s="180"/>
      <c r="D737" s="12"/>
      <c r="E737" s="8"/>
      <c r="F737" s="4"/>
    </row>
    <row r="738" spans="1:6">
      <c r="A738" s="180"/>
      <c r="B738" s="180"/>
      <c r="C738" s="180"/>
      <c r="D738" s="12"/>
      <c r="E738" s="8"/>
      <c r="F738" s="4"/>
    </row>
    <row r="739" spans="1:6">
      <c r="A739" s="180"/>
      <c r="B739" s="180"/>
      <c r="C739" s="180"/>
      <c r="D739" s="12"/>
      <c r="E739" s="8"/>
      <c r="F739" s="4"/>
    </row>
    <row r="740" spans="1:6">
      <c r="A740" s="180"/>
      <c r="B740" s="180"/>
      <c r="C740" s="180"/>
      <c r="D740" s="12"/>
      <c r="E740" s="8"/>
      <c r="F740" s="4"/>
    </row>
    <row r="741" spans="1:6">
      <c r="A741" s="180"/>
      <c r="B741" s="180"/>
      <c r="C741" s="180"/>
      <c r="D741" s="12"/>
      <c r="E741" s="8"/>
      <c r="F741" s="4"/>
    </row>
    <row r="742" spans="1:6">
      <c r="A742" s="180"/>
      <c r="B742" s="180"/>
      <c r="C742" s="180"/>
      <c r="D742" s="12"/>
      <c r="E742" s="8"/>
      <c r="F742" s="4"/>
    </row>
    <row r="743" spans="1:6">
      <c r="A743" s="180"/>
      <c r="B743" s="180"/>
      <c r="C743" s="180"/>
      <c r="D743" s="12"/>
      <c r="E743" s="8"/>
      <c r="F743" s="4"/>
    </row>
    <row r="744" spans="1:6">
      <c r="A744" s="180"/>
      <c r="B744" s="180"/>
      <c r="C744" s="180"/>
      <c r="D744" s="12"/>
      <c r="E744" s="8"/>
      <c r="F744" s="4"/>
    </row>
    <row r="745" spans="1:6">
      <c r="A745" s="180"/>
      <c r="B745" s="180"/>
      <c r="C745" s="180"/>
      <c r="D745" s="12"/>
      <c r="E745" s="8"/>
      <c r="F745" s="4"/>
    </row>
    <row r="746" spans="1:6">
      <c r="A746" s="180"/>
      <c r="B746" s="180"/>
      <c r="C746" s="180"/>
      <c r="D746" s="12"/>
      <c r="E746" s="8"/>
      <c r="F746" s="4"/>
    </row>
    <row r="747" spans="1:6">
      <c r="A747" s="180"/>
      <c r="B747" s="180"/>
      <c r="C747" s="180"/>
      <c r="D747" s="12"/>
      <c r="E747" s="8"/>
      <c r="F747" s="4"/>
    </row>
    <row r="748" spans="1:6">
      <c r="A748" s="180"/>
      <c r="B748" s="180"/>
      <c r="C748" s="180"/>
      <c r="D748" s="12"/>
      <c r="E748" s="8"/>
      <c r="F748" s="4"/>
    </row>
    <row r="749" spans="1:6">
      <c r="A749" s="180"/>
      <c r="B749" s="180"/>
      <c r="C749" s="180"/>
      <c r="D749" s="12"/>
      <c r="E749" s="8"/>
      <c r="F749" s="4"/>
    </row>
    <row r="750" spans="1:6">
      <c r="A750" s="180"/>
      <c r="B750" s="180"/>
      <c r="C750" s="180"/>
      <c r="D750" s="12"/>
      <c r="E750" s="8"/>
      <c r="F750" s="4"/>
    </row>
    <row r="751" spans="1:6">
      <c r="A751" s="180"/>
      <c r="B751" s="180"/>
      <c r="C751" s="180"/>
      <c r="D751" s="12"/>
      <c r="E751" s="8"/>
      <c r="F751" s="4"/>
    </row>
    <row r="752" spans="1:6">
      <c r="A752" s="180"/>
      <c r="B752" s="180"/>
      <c r="C752" s="180"/>
      <c r="D752" s="12"/>
      <c r="E752" s="8"/>
      <c r="F752" s="4"/>
    </row>
    <row r="753" spans="1:6">
      <c r="A753" s="180"/>
      <c r="B753" s="180"/>
      <c r="C753" s="180"/>
      <c r="D753" s="12"/>
      <c r="E753" s="8"/>
      <c r="F753" s="4"/>
    </row>
    <row r="754" spans="1:6">
      <c r="A754" s="180"/>
      <c r="B754" s="180"/>
      <c r="C754" s="180"/>
      <c r="D754" s="12"/>
      <c r="E754" s="8"/>
      <c r="F754" s="4"/>
    </row>
    <row r="755" spans="1:6">
      <c r="A755" s="180"/>
      <c r="B755" s="180"/>
      <c r="C755" s="180"/>
      <c r="D755" s="12"/>
      <c r="E755" s="8"/>
      <c r="F755" s="4"/>
    </row>
    <row r="756" spans="1:6">
      <c r="A756" s="180"/>
      <c r="B756" s="180"/>
      <c r="C756" s="180"/>
      <c r="D756" s="12"/>
      <c r="E756" s="8"/>
      <c r="F756" s="4"/>
    </row>
    <row r="757" spans="1:6">
      <c r="A757" s="180"/>
      <c r="B757" s="180"/>
      <c r="C757" s="180"/>
      <c r="D757" s="12"/>
      <c r="E757" s="8"/>
      <c r="F757" s="4"/>
    </row>
    <row r="758" spans="1:6">
      <c r="A758" s="180"/>
      <c r="B758" s="180"/>
      <c r="C758" s="180"/>
      <c r="D758" s="12"/>
      <c r="E758" s="8"/>
      <c r="F758" s="4"/>
    </row>
    <row r="759" spans="1:6">
      <c r="A759" s="180"/>
      <c r="B759" s="180"/>
      <c r="C759" s="180"/>
      <c r="D759" s="12"/>
      <c r="E759" s="8"/>
      <c r="F759" s="4"/>
    </row>
    <row r="760" spans="1:6">
      <c r="A760" s="180"/>
      <c r="B760" s="180"/>
      <c r="C760" s="180"/>
      <c r="D760" s="12"/>
      <c r="E760" s="8"/>
      <c r="F760" s="4"/>
    </row>
    <row r="761" spans="1:6">
      <c r="A761" s="180"/>
      <c r="B761" s="180"/>
      <c r="C761" s="180"/>
      <c r="D761" s="12"/>
      <c r="E761" s="8"/>
      <c r="F761" s="4"/>
    </row>
    <row r="762" spans="1:6">
      <c r="A762" s="180"/>
      <c r="B762" s="180"/>
      <c r="C762" s="180"/>
      <c r="D762" s="12"/>
      <c r="E762" s="8"/>
      <c r="F762" s="4"/>
    </row>
    <row r="763" spans="1:6">
      <c r="A763" s="180"/>
      <c r="B763" s="180"/>
      <c r="C763" s="180"/>
      <c r="D763" s="12"/>
      <c r="E763" s="8"/>
      <c r="F763" s="4"/>
    </row>
    <row r="764" spans="1:6">
      <c r="A764" s="180"/>
      <c r="B764" s="180"/>
      <c r="C764" s="180"/>
      <c r="D764" s="12"/>
      <c r="E764" s="8"/>
      <c r="F764" s="4"/>
    </row>
    <row r="765" spans="1:6">
      <c r="A765" s="180"/>
      <c r="B765" s="180"/>
      <c r="C765" s="180"/>
      <c r="D765" s="12"/>
      <c r="E765" s="8"/>
      <c r="F765" s="4"/>
    </row>
    <row r="766" spans="1:6">
      <c r="A766" s="180"/>
      <c r="B766" s="180"/>
      <c r="C766" s="180"/>
      <c r="D766" s="12"/>
      <c r="E766" s="8"/>
      <c r="F766" s="4"/>
    </row>
    <row r="767" spans="1:6">
      <c r="A767" s="180"/>
      <c r="B767" s="180"/>
      <c r="C767" s="180"/>
      <c r="D767" s="12"/>
      <c r="E767" s="8"/>
      <c r="F767" s="4"/>
    </row>
    <row r="768" spans="1:6">
      <c r="A768" s="180"/>
      <c r="B768" s="180"/>
      <c r="C768" s="180"/>
      <c r="D768" s="12"/>
      <c r="E768" s="8"/>
      <c r="F768" s="4"/>
    </row>
    <row r="769" spans="1:6">
      <c r="A769" s="180"/>
      <c r="B769" s="180"/>
      <c r="C769" s="180"/>
      <c r="D769" s="12"/>
      <c r="E769" s="8"/>
      <c r="F769" s="4"/>
    </row>
    <row r="770" spans="1:6">
      <c r="A770" s="180"/>
      <c r="B770" s="180"/>
      <c r="C770" s="180"/>
      <c r="D770" s="12"/>
      <c r="E770" s="8"/>
      <c r="F770" s="4"/>
    </row>
    <row r="771" spans="1:6">
      <c r="A771" s="180"/>
      <c r="B771" s="180"/>
      <c r="C771" s="180"/>
      <c r="D771" s="12"/>
      <c r="E771" s="8"/>
      <c r="F771" s="4"/>
    </row>
    <row r="772" spans="1:6">
      <c r="A772" s="180"/>
      <c r="B772" s="180"/>
      <c r="C772" s="180"/>
      <c r="D772" s="12"/>
      <c r="E772" s="8"/>
      <c r="F772" s="4"/>
    </row>
    <row r="773" spans="1:6">
      <c r="A773" s="180"/>
      <c r="B773" s="180"/>
      <c r="C773" s="180"/>
      <c r="D773" s="12"/>
      <c r="E773" s="8"/>
      <c r="F773" s="4"/>
    </row>
    <row r="774" spans="1:6">
      <c r="A774" s="180"/>
      <c r="B774" s="180"/>
      <c r="C774" s="180"/>
      <c r="D774" s="12"/>
      <c r="E774" s="8"/>
      <c r="F774" s="4"/>
    </row>
    <row r="775" spans="1:6">
      <c r="A775" s="180"/>
      <c r="B775" s="180"/>
      <c r="C775" s="180"/>
      <c r="D775" s="12"/>
      <c r="E775" s="8"/>
      <c r="F775" s="4"/>
    </row>
    <row r="776" spans="1:6">
      <c r="A776" s="180"/>
      <c r="B776" s="180"/>
      <c r="C776" s="180"/>
      <c r="D776" s="12"/>
      <c r="E776" s="8"/>
      <c r="F776" s="4"/>
    </row>
    <row r="777" spans="1:6">
      <c r="A777" s="180"/>
      <c r="B777" s="180"/>
      <c r="C777" s="180"/>
      <c r="D777" s="12"/>
      <c r="E777" s="8"/>
      <c r="F777" s="4"/>
    </row>
    <row r="778" spans="1:6">
      <c r="A778" s="180"/>
      <c r="B778" s="180"/>
      <c r="C778" s="180"/>
      <c r="D778" s="12"/>
      <c r="E778" s="8"/>
      <c r="F778" s="4"/>
    </row>
    <row r="779" spans="1:6">
      <c r="A779" s="180"/>
      <c r="B779" s="180"/>
      <c r="C779" s="180"/>
      <c r="D779" s="12"/>
      <c r="E779" s="8"/>
      <c r="F779" s="4"/>
    </row>
    <row r="780" spans="1:6">
      <c r="A780" s="180"/>
      <c r="B780" s="180"/>
      <c r="C780" s="180"/>
      <c r="D780" s="12"/>
      <c r="E780" s="8"/>
      <c r="F780" s="4"/>
    </row>
    <row r="781" spans="1:6">
      <c r="A781" s="180"/>
      <c r="B781" s="180"/>
      <c r="C781" s="180"/>
      <c r="D781" s="12"/>
      <c r="E781" s="8"/>
      <c r="F781" s="4"/>
    </row>
    <row r="782" spans="1:6">
      <c r="A782" s="180"/>
      <c r="B782" s="180"/>
      <c r="C782" s="180"/>
      <c r="D782" s="12"/>
      <c r="E782" s="8"/>
      <c r="F782" s="4"/>
    </row>
    <row r="783" spans="1:6">
      <c r="A783" s="180"/>
      <c r="B783" s="180"/>
      <c r="C783" s="180"/>
      <c r="D783" s="12"/>
      <c r="E783" s="8"/>
      <c r="F783" s="4"/>
    </row>
    <row r="784" spans="1:6">
      <c r="A784" s="180"/>
      <c r="B784" s="180"/>
      <c r="C784" s="180"/>
      <c r="D784" s="12"/>
      <c r="E784" s="8"/>
      <c r="F784" s="4"/>
    </row>
    <row r="785" spans="1:6">
      <c r="A785" s="180"/>
      <c r="B785" s="180"/>
      <c r="C785" s="180"/>
      <c r="D785" s="12"/>
      <c r="E785" s="8"/>
      <c r="F785" s="4"/>
    </row>
    <row r="786" spans="1:6">
      <c r="A786" s="180"/>
      <c r="B786" s="180"/>
      <c r="C786" s="180"/>
      <c r="D786" s="12"/>
      <c r="E786" s="8"/>
      <c r="F786" s="4"/>
    </row>
    <row r="787" spans="1:6">
      <c r="A787" s="180"/>
      <c r="B787" s="180"/>
      <c r="C787" s="180"/>
      <c r="D787" s="12"/>
      <c r="E787" s="8"/>
      <c r="F787" s="4"/>
    </row>
    <row r="788" spans="1:6">
      <c r="A788" s="180"/>
      <c r="B788" s="180"/>
      <c r="C788" s="180"/>
      <c r="D788" s="12"/>
      <c r="E788" s="8"/>
      <c r="F788" s="4"/>
    </row>
    <row r="789" spans="1:6">
      <c r="A789" s="180"/>
      <c r="B789" s="180"/>
      <c r="C789" s="180"/>
      <c r="D789" s="12"/>
      <c r="E789" s="8"/>
      <c r="F789" s="4"/>
    </row>
    <row r="790" spans="1:6">
      <c r="A790" s="180"/>
      <c r="B790" s="180"/>
      <c r="C790" s="180"/>
      <c r="D790" s="12"/>
      <c r="E790" s="8"/>
      <c r="F790" s="4"/>
    </row>
    <row r="791" spans="1:6">
      <c r="A791" s="180"/>
      <c r="B791" s="180"/>
      <c r="C791" s="180"/>
      <c r="D791" s="12"/>
      <c r="E791" s="8"/>
      <c r="F791" s="4"/>
    </row>
    <row r="792" spans="1:6">
      <c r="A792" s="180"/>
      <c r="B792" s="180"/>
      <c r="C792" s="180"/>
      <c r="D792" s="12"/>
      <c r="E792" s="8"/>
      <c r="F792" s="4"/>
    </row>
    <row r="793" spans="1:6">
      <c r="A793" s="180"/>
      <c r="B793" s="180"/>
      <c r="C793" s="180"/>
      <c r="D793" s="12"/>
      <c r="E793" s="8"/>
      <c r="F793" s="4"/>
    </row>
    <row r="794" spans="1:6">
      <c r="A794" s="180"/>
      <c r="B794" s="180"/>
      <c r="C794" s="180"/>
      <c r="D794" s="12"/>
      <c r="E794" s="8"/>
      <c r="F794" s="4"/>
    </row>
    <row r="795" spans="1:6">
      <c r="A795" s="180"/>
      <c r="B795" s="180"/>
      <c r="C795" s="180"/>
      <c r="D795" s="12"/>
      <c r="E795" s="8"/>
      <c r="F795" s="4"/>
    </row>
    <row r="796" spans="1:6">
      <c r="A796" s="180"/>
      <c r="B796" s="180"/>
      <c r="C796" s="180"/>
      <c r="D796" s="12"/>
      <c r="E796" s="8"/>
      <c r="F796" s="4"/>
    </row>
    <row r="797" spans="1:6">
      <c r="A797" s="180"/>
      <c r="B797" s="180"/>
      <c r="C797" s="180"/>
      <c r="D797" s="12"/>
      <c r="E797" s="8"/>
      <c r="F797" s="4"/>
    </row>
    <row r="798" spans="1:6">
      <c r="A798" s="180"/>
      <c r="B798" s="180"/>
      <c r="C798" s="180"/>
      <c r="D798" s="12"/>
      <c r="E798" s="8"/>
      <c r="F798" s="4"/>
    </row>
    <row r="799" spans="1:6">
      <c r="A799" s="180"/>
      <c r="B799" s="180"/>
      <c r="C799" s="180"/>
      <c r="D799" s="12"/>
      <c r="E799" s="8"/>
      <c r="F799" s="4"/>
    </row>
    <row r="800" spans="1:6">
      <c r="A800" s="180"/>
      <c r="B800" s="180"/>
      <c r="C800" s="180"/>
      <c r="D800" s="12"/>
      <c r="E800" s="8"/>
      <c r="F800" s="4"/>
    </row>
    <row r="801" spans="1:6">
      <c r="A801" s="180"/>
      <c r="B801" s="180"/>
      <c r="C801" s="180"/>
      <c r="D801" s="12"/>
      <c r="E801" s="8"/>
      <c r="F801" s="4"/>
    </row>
    <row r="802" spans="1:6">
      <c r="A802" s="180"/>
      <c r="B802" s="180"/>
      <c r="C802" s="180"/>
      <c r="D802" s="12"/>
      <c r="E802" s="8"/>
      <c r="F802" s="4"/>
    </row>
    <row r="803" spans="1:6">
      <c r="A803" s="180"/>
      <c r="B803" s="180"/>
      <c r="C803" s="180"/>
      <c r="D803" s="12"/>
      <c r="E803" s="8"/>
      <c r="F803" s="4"/>
    </row>
    <row r="804" spans="1:6">
      <c r="A804" s="180"/>
      <c r="B804" s="180"/>
      <c r="C804" s="180"/>
      <c r="D804" s="12"/>
      <c r="E804" s="8"/>
      <c r="F804" s="4"/>
    </row>
    <row r="805" spans="1:6">
      <c r="A805" s="180"/>
      <c r="B805" s="180"/>
      <c r="C805" s="180"/>
      <c r="D805" s="12"/>
      <c r="E805" s="8"/>
      <c r="F805" s="4"/>
    </row>
    <row r="806" spans="1:6">
      <c r="A806" s="180"/>
      <c r="B806" s="180"/>
      <c r="C806" s="180"/>
      <c r="D806" s="12"/>
      <c r="E806" s="8"/>
      <c r="F806" s="4"/>
    </row>
    <row r="807" spans="1:6">
      <c r="A807" s="180"/>
      <c r="B807" s="180"/>
      <c r="C807" s="180"/>
      <c r="D807" s="12"/>
      <c r="E807" s="8"/>
      <c r="F807" s="4"/>
    </row>
    <row r="808" spans="1:6">
      <c r="A808" s="180"/>
      <c r="B808" s="180"/>
      <c r="C808" s="180"/>
      <c r="D808" s="12"/>
      <c r="E808" s="8"/>
      <c r="F808" s="4"/>
    </row>
    <row r="809" spans="1:6">
      <c r="A809" s="180"/>
      <c r="B809" s="180"/>
      <c r="C809" s="180"/>
      <c r="D809" s="12"/>
      <c r="E809" s="8"/>
      <c r="F809" s="4"/>
    </row>
    <row r="810" spans="1:6">
      <c r="A810" s="180"/>
      <c r="B810" s="180"/>
      <c r="C810" s="180"/>
      <c r="D810" s="12"/>
      <c r="E810" s="8"/>
      <c r="F810" s="4"/>
    </row>
    <row r="811" spans="1:6">
      <c r="A811" s="180"/>
      <c r="B811" s="180"/>
      <c r="C811" s="180"/>
      <c r="D811" s="12"/>
      <c r="E811" s="8"/>
      <c r="F811" s="4"/>
    </row>
    <row r="812" spans="1:6">
      <c r="A812" s="180"/>
      <c r="B812" s="180"/>
      <c r="C812" s="180"/>
      <c r="D812" s="12"/>
      <c r="E812" s="8"/>
      <c r="F812" s="4"/>
    </row>
    <row r="813" spans="1:6">
      <c r="A813" s="180"/>
      <c r="B813" s="180"/>
      <c r="C813" s="180"/>
      <c r="D813" s="12"/>
      <c r="E813" s="8"/>
      <c r="F813" s="4"/>
    </row>
    <row r="814" spans="1:6">
      <c r="A814" s="180"/>
      <c r="B814" s="180"/>
      <c r="C814" s="180"/>
      <c r="D814" s="12"/>
      <c r="E814" s="8"/>
      <c r="F814" s="4"/>
    </row>
    <row r="815" spans="1:6">
      <c r="A815" s="180"/>
      <c r="B815" s="180"/>
      <c r="C815" s="180"/>
      <c r="D815" s="12"/>
      <c r="E815" s="8"/>
      <c r="F815" s="4"/>
    </row>
    <row r="816" spans="1:6">
      <c r="A816" s="180"/>
      <c r="B816" s="180"/>
      <c r="C816" s="180"/>
      <c r="D816" s="12"/>
      <c r="E816" s="8"/>
      <c r="F816" s="4"/>
    </row>
    <row r="817" spans="1:6">
      <c r="A817" s="180"/>
      <c r="B817" s="180"/>
      <c r="C817" s="180"/>
      <c r="D817" s="12"/>
      <c r="E817" s="8"/>
      <c r="F817" s="4"/>
    </row>
    <row r="818" spans="1:6">
      <c r="A818" s="180"/>
      <c r="B818" s="180"/>
      <c r="C818" s="180"/>
      <c r="D818" s="12"/>
      <c r="E818" s="8"/>
      <c r="F818" s="4"/>
    </row>
    <row r="819" spans="1:6">
      <c r="A819" s="180"/>
      <c r="B819" s="180"/>
      <c r="C819" s="180"/>
      <c r="D819" s="12"/>
      <c r="E819" s="8"/>
      <c r="F819" s="4"/>
    </row>
    <row r="820" spans="1:6">
      <c r="A820" s="180"/>
      <c r="B820" s="180"/>
      <c r="C820" s="180"/>
      <c r="D820" s="12"/>
      <c r="E820" s="8"/>
      <c r="F820" s="4"/>
    </row>
    <row r="821" spans="1:6">
      <c r="A821" s="180"/>
      <c r="B821" s="180"/>
      <c r="C821" s="180"/>
      <c r="D821" s="12"/>
      <c r="E821" s="8"/>
      <c r="F821" s="4"/>
    </row>
    <row r="822" spans="1:6">
      <c r="A822" s="180"/>
      <c r="B822" s="180"/>
      <c r="C822" s="180"/>
      <c r="D822" s="12"/>
      <c r="E822" s="8"/>
      <c r="F822" s="4"/>
    </row>
    <row r="823" spans="1:6">
      <c r="A823" s="180"/>
      <c r="B823" s="180"/>
      <c r="C823" s="180"/>
      <c r="D823" s="12"/>
      <c r="E823" s="8"/>
      <c r="F823" s="4"/>
    </row>
    <row r="824" spans="1:6">
      <c r="A824" s="180"/>
      <c r="B824" s="180"/>
      <c r="C824" s="180"/>
      <c r="D824" s="12"/>
      <c r="E824" s="8"/>
      <c r="F824" s="4"/>
    </row>
    <row r="825" spans="1:6">
      <c r="A825" s="180"/>
      <c r="B825" s="180"/>
      <c r="C825" s="180"/>
      <c r="D825" s="12"/>
      <c r="E825" s="8"/>
      <c r="F825" s="4"/>
    </row>
    <row r="826" spans="1:6">
      <c r="A826" s="180"/>
      <c r="B826" s="180"/>
      <c r="C826" s="180"/>
      <c r="D826" s="12"/>
      <c r="E826" s="8"/>
      <c r="F826" s="4"/>
    </row>
    <row r="827" spans="1:6">
      <c r="A827" s="180"/>
      <c r="B827" s="180"/>
      <c r="C827" s="180"/>
      <c r="D827" s="12"/>
      <c r="E827" s="8"/>
      <c r="F827" s="4"/>
    </row>
    <row r="828" spans="1:6">
      <c r="A828" s="180"/>
      <c r="B828" s="180"/>
      <c r="C828" s="180"/>
      <c r="D828" s="12"/>
      <c r="E828" s="8"/>
      <c r="F828" s="4"/>
    </row>
    <row r="829" spans="1:6">
      <c r="A829" s="180"/>
      <c r="B829" s="180"/>
      <c r="C829" s="180"/>
      <c r="D829" s="12"/>
      <c r="E829" s="8"/>
      <c r="F829" s="4"/>
    </row>
    <row r="830" spans="1:6">
      <c r="A830" s="180"/>
      <c r="B830" s="180"/>
      <c r="C830" s="180"/>
      <c r="D830" s="12"/>
      <c r="E830" s="8"/>
      <c r="F830" s="4"/>
    </row>
    <row r="831" spans="1:6">
      <c r="A831" s="180"/>
      <c r="B831" s="180"/>
      <c r="C831" s="180"/>
      <c r="D831" s="12"/>
      <c r="E831" s="8"/>
      <c r="F831" s="4"/>
    </row>
    <row r="832" spans="1:6">
      <c r="A832" s="180"/>
      <c r="B832" s="180"/>
      <c r="C832" s="180"/>
      <c r="D832" s="12"/>
      <c r="E832" s="8"/>
      <c r="F832" s="4"/>
    </row>
    <row r="833" spans="1:6">
      <c r="A833" s="180"/>
      <c r="B833" s="180"/>
      <c r="C833" s="180"/>
      <c r="D833" s="12"/>
      <c r="E833" s="8"/>
      <c r="F833" s="4"/>
    </row>
    <row r="834" spans="1:6">
      <c r="A834" s="180"/>
      <c r="B834" s="180"/>
      <c r="C834" s="180"/>
      <c r="D834" s="12"/>
      <c r="E834" s="8"/>
      <c r="F834" s="4"/>
    </row>
    <row r="835" spans="1:6">
      <c r="A835" s="180"/>
      <c r="B835" s="180"/>
      <c r="C835" s="180"/>
      <c r="D835" s="12"/>
      <c r="E835" s="8"/>
      <c r="F835" s="4"/>
    </row>
    <row r="836" spans="1:6">
      <c r="A836" s="180"/>
      <c r="B836" s="180"/>
      <c r="C836" s="180"/>
      <c r="D836" s="12"/>
      <c r="E836" s="8"/>
      <c r="F836" s="4"/>
    </row>
    <row r="837" spans="1:6">
      <c r="A837" s="180"/>
      <c r="B837" s="180"/>
      <c r="C837" s="180"/>
      <c r="D837" s="12"/>
      <c r="E837" s="8"/>
      <c r="F837" s="4"/>
    </row>
    <row r="838" spans="1:6">
      <c r="A838" s="180"/>
      <c r="B838" s="180"/>
      <c r="C838" s="180"/>
      <c r="D838" s="12"/>
      <c r="E838" s="8"/>
      <c r="F838" s="4"/>
    </row>
    <row r="839" spans="1:6">
      <c r="A839" s="180"/>
      <c r="B839" s="180"/>
      <c r="C839" s="180"/>
      <c r="D839" s="12"/>
      <c r="E839" s="8"/>
      <c r="F839" s="4"/>
    </row>
    <row r="840" spans="1:6">
      <c r="A840" s="180"/>
      <c r="B840" s="180"/>
      <c r="C840" s="180"/>
      <c r="D840" s="12"/>
      <c r="E840" s="8"/>
      <c r="F840" s="4"/>
    </row>
    <row r="841" spans="1:6">
      <c r="A841" s="180"/>
      <c r="B841" s="180"/>
      <c r="C841" s="180"/>
      <c r="D841" s="12"/>
      <c r="E841" s="8"/>
      <c r="F841" s="4"/>
    </row>
    <row r="842" spans="1:6">
      <c r="A842" s="180"/>
      <c r="B842" s="180"/>
      <c r="C842" s="180"/>
      <c r="D842" s="12"/>
      <c r="E842" s="8"/>
      <c r="F842" s="4"/>
    </row>
    <row r="843" spans="1:6">
      <c r="A843" s="180"/>
      <c r="B843" s="180"/>
      <c r="C843" s="180"/>
      <c r="D843" s="12"/>
      <c r="E843" s="8"/>
      <c r="F843" s="4"/>
    </row>
    <row r="844" spans="1:6">
      <c r="A844" s="180"/>
      <c r="B844" s="180"/>
      <c r="C844" s="180"/>
      <c r="D844" s="12"/>
      <c r="E844" s="8"/>
      <c r="F844" s="4"/>
    </row>
    <row r="845" spans="1:6">
      <c r="A845" s="180"/>
      <c r="B845" s="180"/>
      <c r="C845" s="180"/>
      <c r="D845" s="12"/>
      <c r="E845" s="8"/>
      <c r="F845" s="4"/>
    </row>
    <row r="846" spans="1:6">
      <c r="A846" s="180"/>
      <c r="B846" s="180"/>
      <c r="C846" s="180"/>
      <c r="D846" s="12"/>
      <c r="E846" s="8"/>
      <c r="F846" s="4"/>
    </row>
    <row r="847" spans="1:6">
      <c r="A847" s="180"/>
      <c r="B847" s="180"/>
      <c r="C847" s="180"/>
      <c r="D847" s="12"/>
      <c r="E847" s="8"/>
      <c r="F847" s="4"/>
    </row>
    <row r="848" spans="1:6">
      <c r="A848" s="180"/>
      <c r="B848" s="180"/>
      <c r="C848" s="180"/>
      <c r="D848" s="12"/>
      <c r="E848" s="8"/>
      <c r="F848" s="4"/>
    </row>
    <row r="849" spans="1:6">
      <c r="A849" s="180"/>
      <c r="B849" s="180"/>
      <c r="C849" s="180"/>
      <c r="D849" s="12"/>
      <c r="E849" s="8"/>
      <c r="F849" s="4"/>
    </row>
    <row r="850" spans="1:6">
      <c r="A850" s="180"/>
      <c r="B850" s="180"/>
      <c r="C850" s="180"/>
      <c r="D850" s="12"/>
      <c r="E850" s="8"/>
      <c r="F850" s="4"/>
    </row>
    <row r="851" spans="1:6">
      <c r="A851" s="180"/>
      <c r="B851" s="180"/>
      <c r="C851" s="180"/>
      <c r="D851" s="12"/>
      <c r="E851" s="8"/>
      <c r="F851" s="4"/>
    </row>
    <row r="852" spans="1:6">
      <c r="A852" s="180"/>
      <c r="B852" s="180"/>
      <c r="C852" s="180"/>
      <c r="D852" s="12"/>
      <c r="E852" s="8"/>
      <c r="F852" s="4"/>
    </row>
    <row r="853" spans="1:6">
      <c r="A853" s="180"/>
      <c r="B853" s="180"/>
      <c r="C853" s="180"/>
      <c r="D853" s="12"/>
      <c r="E853" s="8"/>
      <c r="F853" s="4"/>
    </row>
    <row r="854" spans="1:6">
      <c r="A854" s="180"/>
      <c r="B854" s="180"/>
      <c r="C854" s="180"/>
      <c r="D854" s="12"/>
      <c r="E854" s="8"/>
      <c r="F854" s="4"/>
    </row>
    <row r="855" spans="1:6">
      <c r="A855" s="180"/>
      <c r="B855" s="180"/>
      <c r="C855" s="180"/>
      <c r="D855" s="12"/>
      <c r="E855" s="8"/>
      <c r="F855" s="4"/>
    </row>
    <row r="856" spans="1:6">
      <c r="A856" s="180"/>
      <c r="B856" s="180"/>
      <c r="C856" s="180"/>
      <c r="D856" s="12"/>
      <c r="E856" s="8"/>
      <c r="F856" s="4"/>
    </row>
    <row r="857" spans="1:6">
      <c r="A857" s="180"/>
      <c r="B857" s="180"/>
      <c r="C857" s="180"/>
      <c r="D857" s="12"/>
      <c r="E857" s="8"/>
      <c r="F857" s="4"/>
    </row>
    <row r="858" spans="1:6">
      <c r="A858" s="180"/>
      <c r="B858" s="180"/>
      <c r="C858" s="180"/>
      <c r="D858" s="12"/>
      <c r="E858" s="8"/>
      <c r="F858" s="4"/>
    </row>
    <row r="859" spans="1:6">
      <c r="A859" s="180"/>
      <c r="B859" s="180"/>
      <c r="C859" s="180"/>
      <c r="D859" s="12"/>
      <c r="E859" s="8"/>
      <c r="F859" s="4"/>
    </row>
    <row r="860" spans="1:6">
      <c r="A860" s="180"/>
      <c r="B860" s="180"/>
      <c r="C860" s="180"/>
      <c r="D860" s="12"/>
      <c r="E860" s="8"/>
      <c r="F860" s="4"/>
    </row>
    <row r="861" spans="1:6">
      <c r="A861" s="180"/>
      <c r="B861" s="180"/>
      <c r="C861" s="180"/>
      <c r="D861" s="12"/>
      <c r="E861" s="8"/>
      <c r="F861" s="4"/>
    </row>
    <row r="862" spans="1:6">
      <c r="A862" s="180"/>
      <c r="B862" s="180"/>
      <c r="C862" s="180"/>
      <c r="D862" s="12"/>
      <c r="E862" s="8"/>
      <c r="F862" s="4"/>
    </row>
    <row r="863" spans="1:6">
      <c r="A863" s="180"/>
      <c r="B863" s="180"/>
      <c r="C863" s="180"/>
      <c r="D863" s="12"/>
      <c r="E863" s="8"/>
      <c r="F863" s="4"/>
    </row>
    <row r="864" spans="1:6">
      <c r="A864" s="180"/>
      <c r="B864" s="180"/>
      <c r="C864" s="180"/>
      <c r="D864" s="12"/>
      <c r="E864" s="8"/>
      <c r="F864" s="4"/>
    </row>
    <row r="865" spans="1:6">
      <c r="A865" s="180"/>
      <c r="B865" s="180"/>
      <c r="C865" s="180"/>
      <c r="D865" s="12"/>
      <c r="E865" s="8"/>
      <c r="F865" s="4"/>
    </row>
    <row r="866" spans="1:6">
      <c r="A866" s="180"/>
      <c r="B866" s="180"/>
      <c r="C866" s="180"/>
      <c r="D866" s="12"/>
      <c r="E866" s="8"/>
      <c r="F866" s="4"/>
    </row>
    <row r="867" spans="1:6">
      <c r="A867" s="180"/>
      <c r="B867" s="180"/>
      <c r="C867" s="180"/>
      <c r="D867" s="12"/>
      <c r="E867" s="8"/>
      <c r="F867" s="4"/>
    </row>
    <row r="868" spans="1:6">
      <c r="A868" s="180"/>
      <c r="B868" s="180"/>
      <c r="C868" s="180"/>
      <c r="D868" s="12"/>
      <c r="E868" s="8"/>
      <c r="F868" s="4"/>
    </row>
    <row r="869" spans="1:6">
      <c r="A869" s="180"/>
      <c r="B869" s="180"/>
      <c r="C869" s="180"/>
      <c r="D869" s="12"/>
      <c r="E869" s="8"/>
      <c r="F869" s="4"/>
    </row>
    <row r="870" spans="1:6">
      <c r="A870" s="180"/>
      <c r="B870" s="180"/>
      <c r="C870" s="180"/>
      <c r="D870" s="12"/>
      <c r="E870" s="8"/>
      <c r="F870" s="4"/>
    </row>
    <row r="871" spans="1:6">
      <c r="A871" s="180"/>
      <c r="B871" s="180"/>
      <c r="C871" s="180"/>
      <c r="D871" s="12"/>
      <c r="E871" s="8"/>
      <c r="F871" s="4"/>
    </row>
    <row r="872" spans="1:6">
      <c r="A872" s="180"/>
      <c r="B872" s="180"/>
      <c r="C872" s="180"/>
      <c r="D872" s="12"/>
      <c r="E872" s="8"/>
      <c r="F872" s="4"/>
    </row>
    <row r="873" spans="1:6">
      <c r="A873" s="180"/>
      <c r="B873" s="180"/>
      <c r="C873" s="180"/>
      <c r="D873" s="12"/>
      <c r="E873" s="8"/>
      <c r="F873" s="4"/>
    </row>
    <row r="874" spans="1:6">
      <c r="A874" s="180"/>
      <c r="B874" s="180"/>
      <c r="C874" s="180"/>
      <c r="D874" s="12"/>
      <c r="E874" s="8"/>
      <c r="F874" s="4"/>
    </row>
    <row r="875" spans="1:6">
      <c r="A875" s="180"/>
      <c r="B875" s="180"/>
      <c r="C875" s="180"/>
      <c r="D875" s="12"/>
      <c r="E875" s="8"/>
      <c r="F875" s="4"/>
    </row>
    <row r="876" spans="1:6">
      <c r="A876" s="180"/>
      <c r="B876" s="180"/>
      <c r="C876" s="180"/>
      <c r="D876" s="12"/>
      <c r="E876" s="8"/>
      <c r="F876" s="4"/>
    </row>
    <row r="877" spans="1:6">
      <c r="A877" s="180"/>
      <c r="B877" s="180"/>
      <c r="C877" s="180"/>
      <c r="D877" s="12"/>
      <c r="E877" s="8"/>
      <c r="F877" s="4"/>
    </row>
    <row r="878" spans="1:6">
      <c r="A878" s="180"/>
      <c r="B878" s="180"/>
      <c r="C878" s="180"/>
      <c r="D878" s="12"/>
      <c r="E878" s="8"/>
      <c r="F878" s="4"/>
    </row>
    <row r="879" spans="1:6">
      <c r="A879" s="180"/>
      <c r="B879" s="180"/>
      <c r="C879" s="180"/>
      <c r="D879" s="12"/>
      <c r="E879" s="8"/>
      <c r="F879" s="4"/>
    </row>
    <row r="880" spans="1:6">
      <c r="A880" s="180"/>
      <c r="B880" s="180"/>
      <c r="C880" s="180"/>
      <c r="D880" s="12"/>
      <c r="E880" s="8"/>
      <c r="F880" s="4"/>
    </row>
    <row r="881" spans="1:6">
      <c r="A881" s="180"/>
      <c r="B881" s="180"/>
      <c r="C881" s="180"/>
      <c r="D881" s="12"/>
      <c r="E881" s="8"/>
      <c r="F881" s="4"/>
    </row>
    <row r="882" spans="1:6">
      <c r="A882" s="180"/>
      <c r="B882" s="180"/>
      <c r="C882" s="180"/>
      <c r="D882" s="12"/>
      <c r="E882" s="8"/>
      <c r="F882" s="4"/>
    </row>
    <row r="883" spans="1:6">
      <c r="A883" s="180"/>
      <c r="B883" s="180"/>
      <c r="C883" s="180"/>
      <c r="D883" s="12"/>
      <c r="E883" s="8"/>
      <c r="F883" s="4"/>
    </row>
    <row r="884" spans="1:6">
      <c r="A884" s="180"/>
      <c r="B884" s="180"/>
      <c r="C884" s="180"/>
      <c r="D884" s="12"/>
      <c r="E884" s="8"/>
      <c r="F884" s="4"/>
    </row>
    <row r="885" spans="1:6">
      <c r="A885" s="180"/>
      <c r="B885" s="180"/>
      <c r="C885" s="180"/>
      <c r="D885" s="12"/>
      <c r="E885" s="8"/>
      <c r="F885" s="4"/>
    </row>
    <row r="886" spans="1:6">
      <c r="A886" s="180"/>
      <c r="B886" s="180"/>
      <c r="C886" s="180"/>
      <c r="D886" s="12"/>
      <c r="E886" s="8"/>
      <c r="F886" s="4"/>
    </row>
    <row r="887" spans="1:6">
      <c r="A887" s="180"/>
      <c r="B887" s="180"/>
      <c r="C887" s="180"/>
      <c r="D887" s="12"/>
      <c r="E887" s="8"/>
      <c r="F887" s="4"/>
    </row>
    <row r="888" spans="1:6">
      <c r="A888" s="180"/>
      <c r="B888" s="180"/>
      <c r="C888" s="180"/>
      <c r="D888" s="12"/>
      <c r="E888" s="8"/>
      <c r="F888" s="4"/>
    </row>
    <row r="889" spans="1:6">
      <c r="A889" s="180"/>
      <c r="B889" s="180"/>
      <c r="C889" s="180"/>
      <c r="D889" s="12"/>
      <c r="E889" s="8"/>
      <c r="F889" s="4"/>
    </row>
    <row r="890" spans="1:6">
      <c r="A890" s="180"/>
      <c r="B890" s="180"/>
      <c r="C890" s="180"/>
      <c r="D890" s="12"/>
      <c r="E890" s="8"/>
      <c r="F890" s="4"/>
    </row>
    <row r="891" spans="1:6">
      <c r="A891" s="180"/>
      <c r="B891" s="180"/>
      <c r="C891" s="180"/>
      <c r="D891" s="12"/>
      <c r="E891" s="8"/>
      <c r="F891" s="4"/>
    </row>
    <row r="892" spans="1:6">
      <c r="A892" s="180"/>
      <c r="B892" s="180"/>
      <c r="C892" s="180"/>
      <c r="D892" s="12"/>
      <c r="E892" s="8"/>
      <c r="F892" s="4"/>
    </row>
    <row r="893" spans="1:6">
      <c r="A893" s="180"/>
      <c r="B893" s="180"/>
      <c r="C893" s="180"/>
      <c r="D893" s="12"/>
      <c r="E893" s="8"/>
      <c r="F893" s="4"/>
    </row>
    <row r="894" spans="1:6">
      <c r="A894" s="180"/>
      <c r="B894" s="180"/>
      <c r="C894" s="180"/>
      <c r="D894" s="12"/>
      <c r="E894" s="8"/>
      <c r="F894" s="4"/>
    </row>
    <row r="895" spans="1:6">
      <c r="A895" s="180"/>
      <c r="B895" s="180"/>
      <c r="C895" s="180"/>
      <c r="D895" s="12"/>
      <c r="E895" s="8"/>
      <c r="F895" s="4"/>
    </row>
    <row r="896" spans="1:6">
      <c r="A896" s="180"/>
      <c r="B896" s="180"/>
      <c r="C896" s="180"/>
      <c r="D896" s="12"/>
      <c r="E896" s="8"/>
      <c r="F896" s="4"/>
    </row>
    <row r="897" spans="1:6">
      <c r="A897" s="180"/>
      <c r="B897" s="180"/>
      <c r="C897" s="180"/>
      <c r="D897" s="12"/>
      <c r="E897" s="8"/>
      <c r="F897" s="4"/>
    </row>
    <row r="898" spans="1:6">
      <c r="A898" s="180"/>
      <c r="B898" s="180"/>
      <c r="C898" s="180"/>
      <c r="D898" s="12"/>
      <c r="E898" s="8"/>
      <c r="F898" s="4"/>
    </row>
    <row r="899" spans="1:6">
      <c r="A899" s="180"/>
      <c r="B899" s="180"/>
      <c r="C899" s="180"/>
      <c r="D899" s="12"/>
      <c r="E899" s="8"/>
      <c r="F899" s="4"/>
    </row>
    <row r="900" spans="1:6">
      <c r="A900" s="180"/>
      <c r="B900" s="180"/>
      <c r="C900" s="180"/>
      <c r="D900" s="12"/>
      <c r="E900" s="8"/>
      <c r="F900" s="4"/>
    </row>
    <row r="901" spans="1:6">
      <c r="A901" s="180"/>
      <c r="B901" s="180"/>
      <c r="C901" s="180"/>
      <c r="D901" s="12"/>
      <c r="E901" s="8"/>
      <c r="F901" s="4"/>
    </row>
    <row r="902" spans="1:6">
      <c r="A902" s="180"/>
      <c r="B902" s="180"/>
      <c r="C902" s="180"/>
      <c r="D902" s="12"/>
      <c r="E902" s="8"/>
      <c r="F902" s="4"/>
    </row>
    <row r="903" spans="1:6">
      <c r="A903" s="180"/>
      <c r="B903" s="180"/>
      <c r="C903" s="180"/>
      <c r="D903" s="12"/>
      <c r="E903" s="8"/>
      <c r="F903" s="4"/>
    </row>
    <row r="904" spans="1:6">
      <c r="A904" s="180"/>
      <c r="B904" s="180"/>
      <c r="C904" s="180"/>
      <c r="D904" s="12"/>
      <c r="E904" s="8"/>
      <c r="F904" s="4"/>
    </row>
    <row r="905" spans="1:6">
      <c r="A905" s="180"/>
      <c r="B905" s="180"/>
      <c r="C905" s="180"/>
      <c r="D905" s="12"/>
      <c r="E905" s="8"/>
      <c r="F905" s="4"/>
    </row>
    <row r="906" spans="1:6">
      <c r="A906" s="180"/>
      <c r="B906" s="180"/>
      <c r="C906" s="180"/>
      <c r="D906" s="12"/>
      <c r="E906" s="8"/>
      <c r="F906" s="4"/>
    </row>
    <row r="907" spans="1:6">
      <c r="A907" s="180"/>
      <c r="B907" s="180"/>
      <c r="C907" s="180"/>
      <c r="D907" s="12"/>
      <c r="E907" s="8"/>
      <c r="F907" s="4"/>
    </row>
    <row r="908" spans="1:6">
      <c r="A908" s="180"/>
      <c r="B908" s="180"/>
      <c r="C908" s="180"/>
      <c r="D908" s="12"/>
      <c r="E908" s="8"/>
      <c r="F908" s="4"/>
    </row>
    <row r="909" spans="1:6">
      <c r="A909" s="180"/>
      <c r="B909" s="180"/>
      <c r="C909" s="180"/>
      <c r="D909" s="12"/>
      <c r="E909" s="8"/>
      <c r="F909" s="4"/>
    </row>
    <row r="910" spans="1:6">
      <c r="A910" s="180"/>
      <c r="B910" s="180"/>
      <c r="C910" s="180"/>
      <c r="D910" s="12"/>
      <c r="E910" s="8"/>
      <c r="F910" s="4"/>
    </row>
    <row r="911" spans="1:6">
      <c r="A911" s="180"/>
      <c r="B911" s="180"/>
      <c r="C911" s="180"/>
      <c r="D911" s="12"/>
      <c r="E911" s="8"/>
      <c r="F911" s="4"/>
    </row>
    <row r="912" spans="1:6">
      <c r="A912" s="180"/>
      <c r="B912" s="180"/>
      <c r="C912" s="180"/>
      <c r="D912" s="12"/>
      <c r="E912" s="8"/>
      <c r="F912" s="4"/>
    </row>
    <row r="913" spans="1:6">
      <c r="A913" s="180"/>
      <c r="B913" s="180"/>
      <c r="C913" s="180"/>
      <c r="D913" s="12"/>
      <c r="E913" s="8"/>
      <c r="F913" s="4"/>
    </row>
    <row r="914" spans="1:6">
      <c r="A914" s="180"/>
      <c r="B914" s="180"/>
      <c r="C914" s="180"/>
      <c r="D914" s="12"/>
      <c r="E914" s="8"/>
      <c r="F914" s="4"/>
    </row>
    <row r="915" spans="1:6">
      <c r="A915" s="180"/>
      <c r="B915" s="180"/>
      <c r="C915" s="180"/>
      <c r="D915" s="12"/>
      <c r="E915" s="8"/>
      <c r="F915" s="4"/>
    </row>
    <row r="916" spans="1:6">
      <c r="A916" s="180"/>
      <c r="B916" s="180"/>
      <c r="C916" s="180"/>
      <c r="D916" s="12"/>
      <c r="E916" s="8"/>
      <c r="F916" s="4"/>
    </row>
    <row r="917" spans="1:6">
      <c r="A917" s="180"/>
      <c r="B917" s="180"/>
      <c r="C917" s="180"/>
      <c r="D917" s="12"/>
      <c r="E917" s="8"/>
      <c r="F917" s="4"/>
    </row>
    <row r="918" spans="1:6">
      <c r="A918" s="180"/>
      <c r="B918" s="180"/>
      <c r="C918" s="180"/>
      <c r="D918" s="12"/>
      <c r="E918" s="8"/>
      <c r="F918" s="4"/>
    </row>
    <row r="919" spans="1:6">
      <c r="A919" s="180"/>
      <c r="B919" s="180"/>
      <c r="C919" s="180"/>
      <c r="D919" s="12"/>
      <c r="E919" s="8"/>
      <c r="F919" s="4"/>
    </row>
    <row r="920" spans="1:6">
      <c r="A920" s="180"/>
      <c r="B920" s="180"/>
      <c r="C920" s="180"/>
      <c r="D920" s="12"/>
      <c r="E920" s="8"/>
      <c r="F920" s="4"/>
    </row>
    <row r="921" spans="1:6">
      <c r="A921" s="180"/>
      <c r="B921" s="180"/>
      <c r="C921" s="180"/>
      <c r="D921" s="12"/>
      <c r="E921" s="8"/>
      <c r="F921" s="4"/>
    </row>
    <row r="922" spans="1:6">
      <c r="A922" s="180"/>
      <c r="B922" s="180"/>
      <c r="C922" s="180"/>
      <c r="D922" s="12"/>
      <c r="E922" s="8"/>
      <c r="F922" s="4"/>
    </row>
    <row r="923" spans="1:6">
      <c r="A923" s="180"/>
      <c r="B923" s="180"/>
      <c r="C923" s="180"/>
      <c r="D923" s="12"/>
      <c r="E923" s="8"/>
      <c r="F923" s="4"/>
    </row>
    <row r="924" spans="1:6">
      <c r="A924" s="180"/>
      <c r="B924" s="180"/>
      <c r="C924" s="180"/>
      <c r="D924" s="12"/>
      <c r="E924" s="8"/>
      <c r="F924" s="4"/>
    </row>
    <row r="925" spans="1:6">
      <c r="A925" s="180"/>
      <c r="B925" s="180"/>
      <c r="C925" s="180"/>
      <c r="D925" s="12"/>
      <c r="E925" s="8"/>
      <c r="F925" s="4"/>
    </row>
    <row r="926" spans="1:6">
      <c r="A926" s="180"/>
      <c r="B926" s="180"/>
      <c r="C926" s="180"/>
      <c r="D926" s="12"/>
      <c r="E926" s="8"/>
      <c r="F926" s="4"/>
    </row>
    <row r="927" spans="1:6">
      <c r="A927" s="180"/>
      <c r="B927" s="180"/>
      <c r="C927" s="180"/>
      <c r="D927" s="12"/>
      <c r="E927" s="8"/>
      <c r="F927" s="4"/>
    </row>
    <row r="928" spans="1:6">
      <c r="A928" s="180"/>
      <c r="B928" s="180"/>
      <c r="C928" s="180"/>
      <c r="D928" s="12"/>
      <c r="E928" s="8"/>
      <c r="F928" s="4"/>
    </row>
    <row r="929" spans="1:6">
      <c r="A929" s="180"/>
      <c r="B929" s="180"/>
      <c r="C929" s="180"/>
      <c r="D929" s="12"/>
      <c r="E929" s="8"/>
      <c r="F929" s="4"/>
    </row>
    <row r="930" spans="1:6">
      <c r="A930" s="180"/>
      <c r="B930" s="180"/>
      <c r="C930" s="180"/>
      <c r="D930" s="12"/>
      <c r="E930" s="8"/>
      <c r="F930" s="4"/>
    </row>
    <row r="931" spans="1:6">
      <c r="A931" s="180"/>
      <c r="B931" s="180"/>
      <c r="C931" s="180"/>
      <c r="D931" s="12"/>
      <c r="E931" s="8"/>
      <c r="F931" s="4"/>
    </row>
    <row r="932" spans="1:6">
      <c r="A932" s="180"/>
      <c r="B932" s="180"/>
      <c r="C932" s="180"/>
      <c r="D932" s="12"/>
      <c r="E932" s="8"/>
      <c r="F932" s="4"/>
    </row>
    <row r="933" spans="1:6">
      <c r="A933" s="180"/>
      <c r="B933" s="180"/>
      <c r="C933" s="180"/>
      <c r="D933" s="12"/>
      <c r="E933" s="8"/>
      <c r="F933" s="4"/>
    </row>
    <row r="934" spans="1:6">
      <c r="A934" s="180"/>
      <c r="B934" s="180"/>
      <c r="C934" s="180"/>
      <c r="D934" s="12"/>
      <c r="E934" s="8"/>
      <c r="F934" s="4"/>
    </row>
    <row r="935" spans="1:6">
      <c r="A935" s="180"/>
      <c r="B935" s="180"/>
      <c r="C935" s="180"/>
      <c r="D935" s="12"/>
      <c r="E935" s="8"/>
      <c r="F935" s="4"/>
    </row>
    <row r="936" spans="1:6">
      <c r="A936" s="180"/>
      <c r="B936" s="180"/>
      <c r="C936" s="180"/>
      <c r="D936" s="12"/>
      <c r="E936" s="8"/>
      <c r="F936" s="4"/>
    </row>
    <row r="937" spans="1:6">
      <c r="A937" s="180"/>
      <c r="B937" s="180"/>
      <c r="C937" s="180"/>
      <c r="D937" s="12"/>
      <c r="E937" s="8"/>
      <c r="F937" s="4"/>
    </row>
    <row r="938" spans="1:6">
      <c r="A938" s="180"/>
      <c r="B938" s="180"/>
      <c r="C938" s="180"/>
      <c r="D938" s="12"/>
      <c r="E938" s="8"/>
      <c r="F938" s="4"/>
    </row>
    <row r="939" spans="1:6">
      <c r="A939" s="180"/>
      <c r="B939" s="180"/>
      <c r="C939" s="180"/>
      <c r="D939" s="12"/>
      <c r="E939" s="8"/>
      <c r="F939" s="4"/>
    </row>
    <row r="940" spans="1:6">
      <c r="A940" s="180"/>
      <c r="B940" s="180"/>
      <c r="C940" s="180"/>
      <c r="D940" s="12"/>
      <c r="E940" s="8"/>
      <c r="F940" s="4"/>
    </row>
    <row r="941" spans="1:6">
      <c r="A941" s="180"/>
      <c r="B941" s="180"/>
      <c r="C941" s="180"/>
      <c r="D941" s="12"/>
      <c r="E941" s="8"/>
      <c r="F941" s="4"/>
    </row>
    <row r="942" spans="1:6">
      <c r="A942" s="180"/>
      <c r="B942" s="180"/>
      <c r="C942" s="180"/>
      <c r="D942" s="12"/>
      <c r="E942" s="8"/>
      <c r="F942" s="4"/>
    </row>
    <row r="943" spans="1:6">
      <c r="A943" s="180"/>
      <c r="B943" s="180"/>
      <c r="C943" s="180"/>
      <c r="D943" s="12"/>
      <c r="E943" s="8"/>
      <c r="F943" s="4"/>
    </row>
    <row r="944" spans="1:6">
      <c r="A944" s="180"/>
      <c r="B944" s="180"/>
      <c r="C944" s="180"/>
      <c r="D944" s="12"/>
      <c r="E944" s="8"/>
      <c r="F944" s="4"/>
    </row>
    <row r="945" spans="1:6">
      <c r="A945" s="180"/>
      <c r="B945" s="180"/>
      <c r="C945" s="180"/>
      <c r="D945" s="12"/>
      <c r="E945" s="8"/>
      <c r="F945" s="4"/>
    </row>
    <row r="946" spans="1:6">
      <c r="A946" s="180"/>
      <c r="B946" s="180"/>
      <c r="C946" s="180"/>
      <c r="D946" s="12"/>
      <c r="E946" s="8"/>
      <c r="F946" s="4"/>
    </row>
    <row r="947" spans="1:6">
      <c r="A947" s="180"/>
      <c r="B947" s="180"/>
      <c r="C947" s="180"/>
      <c r="D947" s="12"/>
      <c r="E947" s="8"/>
      <c r="F947" s="4"/>
    </row>
    <row r="948" spans="1:6">
      <c r="A948" s="180"/>
      <c r="B948" s="180"/>
      <c r="C948" s="180"/>
      <c r="D948" s="12"/>
      <c r="E948" s="8"/>
      <c r="F948" s="4"/>
    </row>
    <row r="949" spans="1:6">
      <c r="A949" s="180"/>
      <c r="B949" s="180"/>
      <c r="C949" s="180"/>
      <c r="D949" s="12"/>
      <c r="E949" s="8"/>
      <c r="F949" s="4"/>
    </row>
    <row r="950" spans="1:6">
      <c r="A950" s="180"/>
      <c r="B950" s="180"/>
      <c r="C950" s="180"/>
      <c r="D950" s="12"/>
      <c r="E950" s="8"/>
      <c r="F950" s="4"/>
    </row>
    <row r="951" spans="1:6">
      <c r="A951" s="180"/>
      <c r="B951" s="180"/>
      <c r="C951" s="180"/>
      <c r="D951" s="12"/>
      <c r="E951" s="8"/>
      <c r="F951" s="4"/>
    </row>
    <row r="952" spans="1:6">
      <c r="A952" s="180"/>
      <c r="B952" s="180"/>
      <c r="C952" s="180"/>
      <c r="D952" s="12"/>
      <c r="E952" s="8"/>
      <c r="F952" s="4"/>
    </row>
    <row r="953" spans="1:6">
      <c r="A953" s="180"/>
      <c r="B953" s="180"/>
      <c r="C953" s="180"/>
      <c r="D953" s="12"/>
      <c r="E953" s="8"/>
      <c r="F953" s="4"/>
    </row>
    <row r="954" spans="1:6">
      <c r="A954" s="180"/>
      <c r="B954" s="180"/>
      <c r="C954" s="180"/>
      <c r="D954" s="12"/>
      <c r="E954" s="8"/>
      <c r="F954" s="4"/>
    </row>
    <row r="955" spans="1:6">
      <c r="A955" s="180"/>
      <c r="B955" s="180"/>
      <c r="C955" s="180"/>
      <c r="D955" s="12"/>
      <c r="E955" s="8"/>
      <c r="F955" s="4"/>
    </row>
    <row r="956" spans="1:6">
      <c r="A956" s="180"/>
      <c r="B956" s="180"/>
      <c r="C956" s="180"/>
      <c r="D956" s="12"/>
      <c r="E956" s="8"/>
      <c r="F956" s="4"/>
    </row>
    <row r="957" spans="1:6">
      <c r="A957" s="180"/>
      <c r="B957" s="180"/>
      <c r="C957" s="180"/>
      <c r="D957" s="12"/>
      <c r="E957" s="8"/>
      <c r="F957" s="4"/>
    </row>
    <row r="958" spans="1:6">
      <c r="A958" s="180"/>
      <c r="B958" s="180"/>
      <c r="C958" s="180"/>
      <c r="D958" s="12"/>
      <c r="E958" s="8"/>
      <c r="F958" s="4"/>
    </row>
    <row r="959" spans="1:6">
      <c r="A959" s="180"/>
      <c r="B959" s="180"/>
      <c r="C959" s="180"/>
      <c r="D959" s="12"/>
      <c r="E959" s="8"/>
      <c r="F959" s="4"/>
    </row>
    <row r="960" spans="1:6">
      <c r="A960" s="180"/>
      <c r="B960" s="180"/>
      <c r="C960" s="180"/>
      <c r="D960" s="12"/>
      <c r="E960" s="8"/>
      <c r="F960" s="4"/>
    </row>
    <row r="961" spans="1:6">
      <c r="A961" s="180"/>
      <c r="B961" s="180"/>
      <c r="C961" s="180"/>
      <c r="D961" s="12"/>
      <c r="E961" s="8"/>
      <c r="F961" s="4"/>
    </row>
    <row r="962" spans="1:6">
      <c r="A962" s="180"/>
      <c r="B962" s="180"/>
      <c r="C962" s="180"/>
      <c r="D962" s="12"/>
      <c r="E962" s="8"/>
      <c r="F962" s="4"/>
    </row>
    <row r="963" spans="1:6">
      <c r="A963" s="180"/>
      <c r="B963" s="180"/>
      <c r="C963" s="180"/>
      <c r="D963" s="12"/>
      <c r="E963" s="8"/>
      <c r="F963" s="4"/>
    </row>
    <row r="964" spans="1:6">
      <c r="A964" s="180"/>
      <c r="B964" s="180"/>
      <c r="C964" s="180"/>
      <c r="D964" s="12"/>
      <c r="E964" s="8"/>
      <c r="F964" s="4"/>
    </row>
    <row r="965" spans="1:6">
      <c r="A965" s="180"/>
      <c r="B965" s="180"/>
      <c r="C965" s="180"/>
      <c r="D965" s="12"/>
      <c r="E965" s="8"/>
      <c r="F965" s="4"/>
    </row>
    <row r="966" spans="1:6">
      <c r="A966" s="180"/>
      <c r="B966" s="180"/>
      <c r="C966" s="180"/>
      <c r="D966" s="12"/>
      <c r="E966" s="8"/>
      <c r="F966" s="4"/>
    </row>
    <row r="967" spans="1:6">
      <c r="A967" s="180"/>
      <c r="B967" s="180"/>
      <c r="C967" s="180"/>
      <c r="D967" s="12"/>
      <c r="E967" s="8"/>
      <c r="F967" s="4"/>
    </row>
    <row r="968" spans="1:6">
      <c r="A968" s="180"/>
      <c r="B968" s="180"/>
      <c r="C968" s="180"/>
      <c r="D968" s="12"/>
      <c r="E968" s="8"/>
      <c r="F968" s="4"/>
    </row>
    <row r="969" spans="1:6">
      <c r="A969" s="180"/>
      <c r="B969" s="180"/>
      <c r="C969" s="180"/>
      <c r="D969" s="12"/>
      <c r="E969" s="8"/>
      <c r="F969" s="4"/>
    </row>
    <row r="970" spans="1:6">
      <c r="A970" s="180"/>
      <c r="B970" s="180"/>
      <c r="C970" s="180"/>
      <c r="D970" s="12"/>
      <c r="E970" s="8"/>
      <c r="F970" s="4"/>
    </row>
    <row r="971" spans="1:6">
      <c r="A971" s="180"/>
      <c r="B971" s="180"/>
      <c r="C971" s="180"/>
      <c r="D971" s="12"/>
      <c r="E971" s="8"/>
      <c r="F971" s="4"/>
    </row>
    <row r="972" spans="1:6">
      <c r="A972" s="180"/>
      <c r="B972" s="180"/>
      <c r="C972" s="180"/>
      <c r="D972" s="12"/>
      <c r="E972" s="8"/>
      <c r="F972" s="4"/>
    </row>
    <row r="973" spans="1:6">
      <c r="A973" s="180"/>
      <c r="B973" s="180"/>
      <c r="C973" s="180"/>
      <c r="D973" s="12"/>
      <c r="E973" s="8"/>
      <c r="F973" s="4"/>
    </row>
    <row r="974" spans="1:6">
      <c r="A974" s="180"/>
      <c r="B974" s="180"/>
      <c r="C974" s="180"/>
      <c r="D974" s="12"/>
      <c r="E974" s="8"/>
      <c r="F974" s="4"/>
    </row>
    <row r="975" spans="1:6">
      <c r="A975" s="180"/>
      <c r="B975" s="180"/>
      <c r="C975" s="180"/>
      <c r="D975" s="12"/>
      <c r="E975" s="8"/>
      <c r="F975" s="4"/>
    </row>
    <row r="976" spans="1:6">
      <c r="A976" s="180"/>
      <c r="B976" s="180"/>
      <c r="C976" s="180"/>
      <c r="D976" s="12"/>
      <c r="E976" s="8"/>
      <c r="F976" s="4"/>
    </row>
    <row r="977" spans="1:6">
      <c r="A977" s="180"/>
      <c r="B977" s="180"/>
      <c r="C977" s="180"/>
      <c r="D977" s="12"/>
      <c r="E977" s="8"/>
      <c r="F977" s="4"/>
    </row>
    <row r="978" spans="1:6">
      <c r="A978" s="180"/>
      <c r="B978" s="180"/>
      <c r="C978" s="180"/>
      <c r="D978" s="12"/>
      <c r="E978" s="8"/>
      <c r="F978" s="4"/>
    </row>
    <row r="979" spans="1:6">
      <c r="A979" s="180"/>
      <c r="B979" s="180"/>
      <c r="C979" s="180"/>
      <c r="D979" s="12"/>
      <c r="E979" s="8"/>
      <c r="F979" s="4"/>
    </row>
    <row r="980" spans="1:6">
      <c r="A980" s="180"/>
      <c r="B980" s="180"/>
      <c r="C980" s="180"/>
      <c r="D980" s="12"/>
      <c r="E980" s="8"/>
      <c r="F980" s="4"/>
    </row>
    <row r="981" spans="1:6">
      <c r="A981" s="180"/>
      <c r="B981" s="180"/>
      <c r="C981" s="180"/>
      <c r="D981" s="12"/>
      <c r="E981" s="8"/>
      <c r="F981" s="4"/>
    </row>
    <row r="982" spans="1:6">
      <c r="A982" s="180"/>
      <c r="B982" s="180"/>
      <c r="C982" s="180"/>
      <c r="D982" s="12"/>
      <c r="E982" s="8"/>
      <c r="F982" s="4"/>
    </row>
    <row r="983" spans="1:6">
      <c r="A983" s="180"/>
      <c r="B983" s="180"/>
      <c r="C983" s="180"/>
      <c r="D983" s="12"/>
      <c r="E983" s="8"/>
      <c r="F983" s="4"/>
    </row>
    <row r="984" spans="1:6">
      <c r="A984" s="180"/>
      <c r="B984" s="180"/>
      <c r="C984" s="180"/>
      <c r="D984" s="12"/>
      <c r="E984" s="8"/>
      <c r="F984" s="4"/>
    </row>
    <row r="985" spans="1:6">
      <c r="A985" s="180"/>
      <c r="B985" s="180"/>
      <c r="C985" s="180"/>
      <c r="D985" s="12"/>
      <c r="E985" s="8"/>
      <c r="F985" s="4"/>
    </row>
    <row r="986" spans="1:6">
      <c r="A986" s="180"/>
      <c r="B986" s="180"/>
      <c r="C986" s="180"/>
      <c r="D986" s="12"/>
      <c r="E986" s="8"/>
      <c r="F986" s="4"/>
    </row>
    <row r="987" spans="1:6">
      <c r="A987" s="180"/>
      <c r="B987" s="180"/>
      <c r="C987" s="180"/>
      <c r="D987" s="12"/>
      <c r="E987" s="8"/>
      <c r="F987" s="4"/>
    </row>
    <row r="988" spans="1:6">
      <c r="A988" s="180"/>
      <c r="B988" s="180"/>
      <c r="C988" s="180"/>
      <c r="D988" s="12"/>
      <c r="E988" s="8"/>
      <c r="F988" s="4"/>
    </row>
    <row r="989" spans="1:6">
      <c r="A989" s="180"/>
      <c r="B989" s="180"/>
      <c r="C989" s="180"/>
      <c r="D989" s="12"/>
      <c r="E989" s="8"/>
      <c r="F989" s="4"/>
    </row>
    <row r="990" spans="1:6">
      <c r="A990" s="180"/>
      <c r="B990" s="180"/>
      <c r="C990" s="180"/>
      <c r="D990" s="12"/>
      <c r="E990" s="8"/>
      <c r="F990" s="4"/>
    </row>
    <row r="991" spans="1:6">
      <c r="A991" s="180"/>
      <c r="B991" s="180"/>
      <c r="C991" s="180"/>
      <c r="D991" s="12"/>
      <c r="E991" s="8"/>
      <c r="F991" s="4"/>
    </row>
    <row r="992" spans="1:6">
      <c r="A992" s="180"/>
      <c r="B992" s="180"/>
      <c r="C992" s="180"/>
      <c r="D992" s="12"/>
      <c r="E992" s="8"/>
      <c r="F992" s="4"/>
    </row>
    <row r="993" spans="1:6">
      <c r="A993" s="180"/>
      <c r="B993" s="180"/>
      <c r="C993" s="180"/>
      <c r="D993" s="12"/>
      <c r="E993" s="8"/>
      <c r="F993" s="4"/>
    </row>
    <row r="994" spans="1:6">
      <c r="A994" s="180"/>
      <c r="B994" s="180"/>
      <c r="C994" s="180"/>
      <c r="D994" s="12"/>
      <c r="E994" s="8"/>
      <c r="F994" s="4"/>
    </row>
    <row r="995" spans="1:6">
      <c r="A995" s="180"/>
      <c r="B995" s="180"/>
      <c r="C995" s="180"/>
      <c r="D995" s="12"/>
      <c r="E995" s="8"/>
      <c r="F995" s="4"/>
    </row>
    <row r="996" spans="1:6">
      <c r="A996" s="180"/>
      <c r="B996" s="180"/>
      <c r="C996" s="180"/>
      <c r="D996" s="12"/>
      <c r="E996" s="8"/>
      <c r="F996" s="4"/>
    </row>
    <row r="997" spans="1:6">
      <c r="A997" s="180"/>
      <c r="B997" s="180"/>
      <c r="C997" s="180"/>
      <c r="D997" s="12"/>
      <c r="E997" s="8"/>
      <c r="F997" s="4"/>
    </row>
    <row r="998" spans="1:6">
      <c r="A998" s="180"/>
      <c r="B998" s="180"/>
      <c r="C998" s="180"/>
      <c r="D998" s="12"/>
      <c r="E998" s="8"/>
      <c r="F998" s="4"/>
    </row>
    <row r="999" spans="1:6">
      <c r="A999" s="180"/>
      <c r="B999" s="180"/>
      <c r="C999" s="180"/>
      <c r="D999" s="12"/>
      <c r="E999" s="8"/>
      <c r="F999" s="4"/>
    </row>
    <row r="1000" spans="1:6">
      <c r="A1000" s="180"/>
      <c r="B1000" s="180"/>
      <c r="C1000" s="180"/>
      <c r="D1000" s="12"/>
      <c r="E1000" s="8"/>
      <c r="F1000" s="4"/>
    </row>
    <row r="1001" spans="1:6">
      <c r="A1001" s="180"/>
      <c r="B1001" s="180"/>
      <c r="C1001" s="180"/>
      <c r="D1001" s="12"/>
      <c r="E1001" s="8"/>
      <c r="F1001" s="4"/>
    </row>
    <row r="1002" spans="1:6">
      <c r="A1002" s="180"/>
      <c r="B1002" s="180"/>
      <c r="C1002" s="180"/>
      <c r="D1002" s="12"/>
      <c r="E1002" s="8"/>
      <c r="F1002" s="4"/>
    </row>
    <row r="1003" spans="1:6">
      <c r="A1003" s="180"/>
      <c r="B1003" s="180"/>
      <c r="C1003" s="180"/>
      <c r="D1003" s="12"/>
      <c r="E1003" s="8"/>
      <c r="F1003" s="4"/>
    </row>
    <row r="1004" spans="1:6">
      <c r="A1004" s="180"/>
      <c r="B1004" s="180"/>
      <c r="C1004" s="180"/>
      <c r="D1004" s="12"/>
      <c r="E1004" s="8"/>
      <c r="F1004" s="4"/>
    </row>
    <row r="1005" spans="1:6">
      <c r="A1005" s="180"/>
      <c r="B1005" s="180"/>
      <c r="C1005" s="180"/>
      <c r="D1005" s="12"/>
      <c r="E1005" s="8"/>
      <c r="F1005" s="4"/>
    </row>
    <row r="1006" spans="1:6">
      <c r="A1006" s="180"/>
      <c r="B1006" s="180"/>
      <c r="C1006" s="180"/>
      <c r="D1006" s="12"/>
      <c r="E1006" s="8"/>
      <c r="F1006" s="4"/>
    </row>
    <row r="1007" spans="1:6">
      <c r="A1007" s="180"/>
      <c r="B1007" s="180"/>
      <c r="C1007" s="180"/>
      <c r="D1007" s="12"/>
      <c r="E1007" s="8"/>
      <c r="F1007" s="4"/>
    </row>
    <row r="1008" spans="1:6">
      <c r="A1008" s="180"/>
      <c r="B1008" s="180"/>
      <c r="C1008" s="180"/>
      <c r="D1008" s="12"/>
      <c r="E1008" s="8"/>
      <c r="F1008" s="4"/>
    </row>
    <row r="1009" spans="1:6">
      <c r="A1009" s="180"/>
      <c r="B1009" s="180"/>
      <c r="C1009" s="180"/>
      <c r="D1009" s="12"/>
      <c r="E1009" s="8"/>
      <c r="F1009" s="4"/>
    </row>
    <row r="1010" spans="1:6">
      <c r="A1010" s="180"/>
      <c r="B1010" s="180"/>
      <c r="C1010" s="180"/>
      <c r="D1010" s="12"/>
      <c r="E1010" s="8"/>
      <c r="F1010" s="4"/>
    </row>
    <row r="1011" spans="1:6">
      <c r="A1011" s="180"/>
      <c r="B1011" s="180"/>
      <c r="C1011" s="180"/>
      <c r="D1011" s="12"/>
      <c r="E1011" s="8"/>
      <c r="F1011" s="4"/>
    </row>
    <row r="1012" spans="1:6">
      <c r="A1012" s="180"/>
      <c r="B1012" s="180"/>
      <c r="C1012" s="180"/>
      <c r="D1012" s="12"/>
      <c r="E1012" s="8"/>
      <c r="F1012" s="4"/>
    </row>
    <row r="1013" spans="1:6">
      <c r="A1013" s="180"/>
      <c r="B1013" s="180"/>
      <c r="C1013" s="180"/>
      <c r="D1013" s="12"/>
      <c r="E1013" s="8"/>
      <c r="F1013" s="4"/>
    </row>
    <row r="1014" spans="1:6">
      <c r="A1014" s="180"/>
      <c r="B1014" s="180"/>
      <c r="C1014" s="180"/>
      <c r="D1014" s="12"/>
      <c r="E1014" s="8"/>
      <c r="F1014" s="4"/>
    </row>
    <row r="1015" spans="1:6">
      <c r="A1015" s="180"/>
      <c r="B1015" s="180"/>
      <c r="C1015" s="180"/>
      <c r="D1015" s="12"/>
      <c r="E1015" s="8"/>
      <c r="F1015" s="4"/>
    </row>
    <row r="1016" spans="1:6">
      <c r="A1016" s="180"/>
      <c r="B1016" s="180"/>
      <c r="C1016" s="180"/>
      <c r="D1016" s="12"/>
      <c r="E1016" s="8"/>
      <c r="F1016" s="4"/>
    </row>
    <row r="1017" spans="1:6">
      <c r="A1017" s="180"/>
      <c r="B1017" s="180"/>
      <c r="C1017" s="180"/>
      <c r="D1017" s="12"/>
      <c r="E1017" s="8"/>
      <c r="F1017" s="4"/>
    </row>
    <row r="1018" spans="1:6">
      <c r="A1018" s="180"/>
      <c r="B1018" s="180"/>
      <c r="C1018" s="180"/>
      <c r="D1018" s="12"/>
      <c r="E1018" s="8"/>
      <c r="F1018" s="4"/>
    </row>
    <row r="1019" spans="1:6">
      <c r="A1019" s="180"/>
      <c r="B1019" s="180"/>
      <c r="C1019" s="180"/>
      <c r="D1019" s="12"/>
      <c r="E1019" s="8"/>
      <c r="F1019" s="4"/>
    </row>
    <row r="1020" spans="1:6">
      <c r="A1020" s="180"/>
      <c r="B1020" s="180"/>
      <c r="C1020" s="180"/>
      <c r="D1020" s="12"/>
      <c r="E1020" s="8"/>
      <c r="F1020" s="4"/>
    </row>
    <row r="1021" spans="1:6">
      <c r="A1021" s="180"/>
      <c r="B1021" s="180"/>
      <c r="C1021" s="180"/>
      <c r="D1021" s="12"/>
      <c r="E1021" s="8"/>
      <c r="F1021" s="4"/>
    </row>
    <row r="1022" spans="1:6">
      <c r="A1022" s="180"/>
      <c r="B1022" s="180"/>
      <c r="C1022" s="180"/>
      <c r="D1022" s="12"/>
      <c r="E1022" s="8"/>
      <c r="F1022" s="4"/>
    </row>
    <row r="1023" spans="1:6">
      <c r="A1023" s="180"/>
      <c r="B1023" s="180"/>
      <c r="C1023" s="180"/>
      <c r="D1023" s="12"/>
      <c r="E1023" s="8"/>
      <c r="F1023" s="4"/>
    </row>
    <row r="1024" spans="1:6">
      <c r="A1024" s="180"/>
      <c r="B1024" s="180"/>
      <c r="C1024" s="180"/>
      <c r="D1024" s="12"/>
      <c r="E1024" s="8"/>
      <c r="F1024" s="4"/>
    </row>
    <row r="1025" spans="1:6">
      <c r="A1025" s="180"/>
      <c r="B1025" s="180"/>
      <c r="C1025" s="180"/>
      <c r="D1025" s="12"/>
      <c r="E1025" s="8"/>
      <c r="F1025" s="4"/>
    </row>
    <row r="1026" spans="1:6">
      <c r="A1026" s="180"/>
      <c r="B1026" s="180"/>
      <c r="C1026" s="180"/>
      <c r="D1026" s="12"/>
      <c r="E1026" s="8"/>
      <c r="F1026" s="4"/>
    </row>
    <row r="1027" spans="1:6">
      <c r="A1027" s="180"/>
      <c r="B1027" s="180"/>
      <c r="C1027" s="180"/>
      <c r="D1027" s="12"/>
      <c r="E1027" s="8"/>
      <c r="F1027" s="4"/>
    </row>
    <row r="1028" spans="1:6">
      <c r="A1028" s="180"/>
      <c r="B1028" s="180"/>
      <c r="C1028" s="180"/>
      <c r="D1028" s="12"/>
      <c r="E1028" s="8"/>
      <c r="F1028" s="4"/>
    </row>
    <row r="1029" spans="1:6">
      <c r="A1029" s="180"/>
      <c r="B1029" s="180"/>
      <c r="C1029" s="180"/>
      <c r="D1029" s="12"/>
      <c r="E1029" s="8"/>
      <c r="F1029" s="4"/>
    </row>
    <row r="1030" spans="1:6">
      <c r="A1030" s="180"/>
      <c r="B1030" s="180"/>
      <c r="C1030" s="180"/>
      <c r="D1030" s="12"/>
      <c r="E1030" s="8"/>
      <c r="F1030" s="4"/>
    </row>
    <row r="1031" spans="1:6">
      <c r="A1031" s="180"/>
      <c r="B1031" s="180"/>
      <c r="C1031" s="180"/>
      <c r="D1031" s="12"/>
      <c r="E1031" s="8"/>
      <c r="F1031" s="4"/>
    </row>
    <row r="1032" spans="1:6">
      <c r="A1032" s="180"/>
      <c r="B1032" s="180"/>
      <c r="C1032" s="180"/>
      <c r="D1032" s="12"/>
      <c r="E1032" s="8"/>
      <c r="F1032" s="4"/>
    </row>
    <row r="1033" spans="1:6">
      <c r="A1033" s="180"/>
      <c r="B1033" s="180"/>
      <c r="C1033" s="180"/>
      <c r="D1033" s="12"/>
      <c r="E1033" s="8"/>
      <c r="F1033" s="4"/>
    </row>
    <row r="1034" spans="1:6">
      <c r="A1034" s="180"/>
      <c r="B1034" s="180"/>
      <c r="C1034" s="180"/>
      <c r="D1034" s="12"/>
      <c r="E1034" s="8"/>
      <c r="F1034" s="4"/>
    </row>
    <row r="1035" spans="1:6">
      <c r="A1035" s="180"/>
      <c r="B1035" s="180"/>
      <c r="C1035" s="180"/>
      <c r="D1035" s="12"/>
      <c r="E1035" s="8"/>
      <c r="F1035" s="4"/>
    </row>
    <row r="1036" spans="1:6">
      <c r="A1036" s="180"/>
      <c r="B1036" s="180"/>
      <c r="C1036" s="180"/>
      <c r="D1036" s="12"/>
      <c r="E1036" s="8"/>
      <c r="F1036" s="4"/>
    </row>
    <row r="1037" spans="1:6">
      <c r="A1037" s="180"/>
      <c r="B1037" s="180"/>
      <c r="C1037" s="180"/>
      <c r="D1037" s="12"/>
      <c r="E1037" s="8"/>
      <c r="F1037" s="4"/>
    </row>
    <row r="1038" spans="1:6">
      <c r="A1038" s="180"/>
      <c r="B1038" s="180"/>
      <c r="C1038" s="180"/>
      <c r="D1038" s="12"/>
      <c r="E1038" s="8"/>
      <c r="F1038" s="4"/>
    </row>
    <row r="1039" spans="1:6">
      <c r="A1039" s="180"/>
      <c r="B1039" s="180"/>
      <c r="C1039" s="180"/>
      <c r="D1039" s="12"/>
      <c r="E1039" s="8"/>
      <c r="F1039" s="4"/>
    </row>
    <row r="1040" spans="1:6">
      <c r="A1040" s="180"/>
      <c r="B1040" s="180"/>
      <c r="C1040" s="180"/>
      <c r="D1040" s="12"/>
      <c r="E1040" s="8"/>
      <c r="F1040" s="4"/>
    </row>
    <row r="1041" spans="1:6">
      <c r="A1041" s="180"/>
      <c r="B1041" s="180"/>
      <c r="C1041" s="180"/>
      <c r="D1041" s="12"/>
      <c r="E1041" s="8"/>
      <c r="F1041" s="4"/>
    </row>
    <row r="1042" spans="1:6">
      <c r="A1042" s="180"/>
      <c r="B1042" s="180"/>
      <c r="C1042" s="180"/>
      <c r="D1042" s="12"/>
      <c r="E1042" s="8"/>
      <c r="F1042" s="4"/>
    </row>
    <row r="1043" spans="1:6">
      <c r="A1043" s="180"/>
      <c r="B1043" s="180"/>
      <c r="C1043" s="180"/>
      <c r="D1043" s="12"/>
      <c r="E1043" s="8"/>
      <c r="F1043" s="4"/>
    </row>
    <row r="1044" spans="1:6">
      <c r="A1044" s="180"/>
      <c r="B1044" s="180"/>
      <c r="C1044" s="180"/>
      <c r="D1044" s="12"/>
      <c r="E1044" s="8"/>
      <c r="F1044" s="4"/>
    </row>
    <row r="1045" spans="1:6">
      <c r="A1045" s="180"/>
      <c r="B1045" s="180"/>
      <c r="C1045" s="180"/>
      <c r="D1045" s="12"/>
      <c r="E1045" s="8"/>
      <c r="F1045" s="4"/>
    </row>
    <row r="1046" spans="1:6">
      <c r="A1046" s="180"/>
      <c r="B1046" s="180"/>
      <c r="C1046" s="180"/>
      <c r="D1046" s="12"/>
      <c r="E1046" s="8"/>
      <c r="F1046" s="4"/>
    </row>
    <row r="1047" spans="1:6">
      <c r="A1047" s="180"/>
      <c r="B1047" s="180"/>
      <c r="C1047" s="180"/>
      <c r="D1047" s="12"/>
      <c r="E1047" s="8"/>
      <c r="F1047" s="4"/>
    </row>
    <row r="1048" spans="1:6">
      <c r="A1048" s="180"/>
      <c r="B1048" s="180"/>
      <c r="C1048" s="180"/>
      <c r="D1048" s="12"/>
      <c r="E1048" s="8"/>
      <c r="F1048" s="4"/>
    </row>
    <row r="1049" spans="1:6">
      <c r="A1049" s="180"/>
      <c r="B1049" s="180"/>
      <c r="C1049" s="180"/>
      <c r="D1049" s="12"/>
      <c r="E1049" s="8"/>
      <c r="F1049" s="4"/>
    </row>
    <row r="1050" spans="1:6">
      <c r="A1050" s="180"/>
      <c r="B1050" s="180"/>
      <c r="C1050" s="180"/>
      <c r="D1050" s="12"/>
      <c r="E1050" s="8"/>
      <c r="F1050" s="4"/>
    </row>
    <row r="1051" spans="1:6">
      <c r="A1051" s="180"/>
      <c r="B1051" s="180"/>
      <c r="C1051" s="180"/>
      <c r="D1051" s="12"/>
      <c r="E1051" s="8"/>
      <c r="F1051" s="4"/>
    </row>
    <row r="1052" spans="1:6">
      <c r="A1052" s="180"/>
      <c r="B1052" s="180"/>
      <c r="C1052" s="180"/>
      <c r="D1052" s="12"/>
      <c r="E1052" s="8"/>
      <c r="F1052" s="4"/>
    </row>
    <row r="1053" spans="1:6">
      <c r="A1053" s="180"/>
      <c r="B1053" s="180"/>
      <c r="C1053" s="180"/>
      <c r="D1053" s="12"/>
      <c r="E1053" s="8"/>
      <c r="F1053" s="4"/>
    </row>
    <row r="1054" spans="1:6">
      <c r="A1054" s="180"/>
      <c r="B1054" s="180"/>
      <c r="C1054" s="180"/>
      <c r="D1054" s="12"/>
      <c r="E1054" s="8"/>
      <c r="F1054" s="4"/>
    </row>
    <row r="1055" spans="1:6">
      <c r="A1055" s="180"/>
      <c r="B1055" s="180"/>
      <c r="C1055" s="180"/>
      <c r="D1055" s="12"/>
      <c r="E1055" s="8"/>
      <c r="F1055" s="4"/>
    </row>
    <row r="1056" spans="1:6">
      <c r="A1056" s="180"/>
      <c r="B1056" s="180"/>
      <c r="C1056" s="180"/>
      <c r="D1056" s="12"/>
      <c r="E1056" s="8"/>
      <c r="F1056" s="4"/>
    </row>
    <row r="1057" spans="1:6">
      <c r="A1057" s="180"/>
      <c r="B1057" s="180"/>
      <c r="C1057" s="180"/>
      <c r="D1057" s="12"/>
      <c r="E1057" s="8"/>
      <c r="F1057" s="4"/>
    </row>
    <row r="1058" spans="1:6">
      <c r="A1058" s="180"/>
      <c r="B1058" s="180"/>
      <c r="C1058" s="180"/>
      <c r="D1058" s="12"/>
      <c r="E1058" s="8"/>
      <c r="F1058" s="4"/>
    </row>
    <row r="1059" spans="1:6">
      <c r="A1059" s="180"/>
      <c r="B1059" s="180"/>
      <c r="C1059" s="180"/>
      <c r="D1059" s="12"/>
      <c r="E1059" s="8"/>
      <c r="F1059" s="4"/>
    </row>
    <row r="1060" spans="1:6">
      <c r="A1060" s="180"/>
      <c r="B1060" s="180"/>
      <c r="C1060" s="180"/>
      <c r="D1060" s="12"/>
      <c r="E1060" s="8"/>
      <c r="F1060" s="4"/>
    </row>
    <row r="1061" spans="1:6">
      <c r="A1061" s="180"/>
      <c r="B1061" s="180"/>
      <c r="C1061" s="180"/>
      <c r="D1061" s="12"/>
      <c r="E1061" s="8"/>
      <c r="F1061" s="4"/>
    </row>
    <row r="1062" spans="1:6">
      <c r="A1062" s="180"/>
      <c r="B1062" s="180"/>
      <c r="C1062" s="180"/>
      <c r="D1062" s="12"/>
      <c r="E1062" s="8"/>
      <c r="F1062" s="4"/>
    </row>
    <row r="1063" spans="1:6">
      <c r="A1063" s="180"/>
      <c r="B1063" s="180"/>
      <c r="C1063" s="180"/>
      <c r="D1063" s="12"/>
      <c r="E1063" s="8"/>
      <c r="F1063" s="4"/>
    </row>
    <row r="1064" spans="1:6">
      <c r="A1064" s="180"/>
      <c r="B1064" s="180"/>
      <c r="C1064" s="180"/>
      <c r="D1064" s="12"/>
      <c r="E1064" s="8"/>
      <c r="F1064" s="4"/>
    </row>
    <row r="1065" spans="1:6">
      <c r="A1065" s="180"/>
      <c r="B1065" s="180"/>
      <c r="C1065" s="180"/>
      <c r="D1065" s="12"/>
      <c r="E1065" s="8"/>
      <c r="F1065" s="4"/>
    </row>
    <row r="1066" spans="1:6">
      <c r="A1066" s="180"/>
      <c r="B1066" s="180"/>
      <c r="C1066" s="180"/>
      <c r="D1066" s="12"/>
      <c r="E1066" s="8"/>
      <c r="F1066" s="4"/>
    </row>
    <row r="1067" spans="1:6">
      <c r="A1067" s="180"/>
      <c r="B1067" s="180"/>
      <c r="C1067" s="180"/>
      <c r="D1067" s="12"/>
      <c r="E1067" s="8"/>
      <c r="F1067" s="4"/>
    </row>
    <row r="1068" spans="1:6">
      <c r="A1068" s="180"/>
      <c r="B1068" s="180"/>
      <c r="C1068" s="180"/>
      <c r="D1068" s="12"/>
      <c r="E1068" s="8"/>
      <c r="F1068" s="4"/>
    </row>
    <row r="1069" spans="1:6">
      <c r="A1069" s="180"/>
      <c r="B1069" s="180"/>
      <c r="C1069" s="180"/>
      <c r="D1069" s="12"/>
      <c r="E1069" s="8"/>
      <c r="F1069" s="4"/>
    </row>
    <row r="1070" spans="1:6">
      <c r="A1070" s="180"/>
      <c r="B1070" s="180"/>
      <c r="C1070" s="180"/>
      <c r="D1070" s="12"/>
      <c r="E1070" s="8"/>
      <c r="F1070" s="4"/>
    </row>
    <row r="1071" spans="1:6">
      <c r="A1071" s="180"/>
      <c r="B1071" s="180"/>
      <c r="C1071" s="180"/>
      <c r="D1071" s="12"/>
      <c r="E1071" s="8"/>
      <c r="F1071" s="4"/>
    </row>
    <row r="1072" spans="1:6">
      <c r="A1072" s="180"/>
      <c r="B1072" s="180"/>
      <c r="C1072" s="180"/>
      <c r="D1072" s="12"/>
      <c r="E1072" s="8"/>
      <c r="F1072" s="4"/>
    </row>
    <row r="1073" spans="1:6">
      <c r="A1073" s="180"/>
      <c r="B1073" s="180"/>
      <c r="C1073" s="180"/>
      <c r="D1073" s="12"/>
      <c r="E1073" s="8"/>
      <c r="F1073" s="4"/>
    </row>
    <row r="1074" spans="1:6">
      <c r="A1074" s="180"/>
      <c r="B1074" s="180"/>
      <c r="C1074" s="180"/>
      <c r="D1074" s="12"/>
      <c r="E1074" s="8"/>
      <c r="F1074" s="4"/>
    </row>
    <row r="1075" spans="1:6">
      <c r="A1075" s="180"/>
      <c r="B1075" s="180"/>
      <c r="C1075" s="180"/>
      <c r="D1075" s="12"/>
      <c r="E1075" s="8"/>
      <c r="F1075" s="4"/>
    </row>
    <row r="1076" spans="1:6">
      <c r="A1076" s="180"/>
      <c r="B1076" s="180"/>
      <c r="C1076" s="180"/>
      <c r="D1076" s="12"/>
      <c r="E1076" s="8"/>
      <c r="F1076" s="4"/>
    </row>
    <row r="1077" spans="1:6">
      <c r="A1077" s="180"/>
      <c r="B1077" s="180"/>
      <c r="C1077" s="180"/>
      <c r="D1077" s="12"/>
      <c r="E1077" s="8"/>
      <c r="F1077" s="4"/>
    </row>
    <row r="1078" spans="1:6">
      <c r="A1078" s="180"/>
      <c r="B1078" s="180"/>
      <c r="C1078" s="180"/>
      <c r="D1078" s="12"/>
      <c r="E1078" s="8"/>
      <c r="F1078" s="4"/>
    </row>
    <row r="1079" spans="1:6">
      <c r="A1079" s="180"/>
      <c r="B1079" s="180"/>
      <c r="C1079" s="180"/>
      <c r="D1079" s="12"/>
      <c r="E1079" s="8"/>
      <c r="F1079" s="4"/>
    </row>
    <row r="1080" spans="1:6">
      <c r="A1080" s="180"/>
      <c r="B1080" s="180"/>
      <c r="C1080" s="180"/>
      <c r="D1080" s="12"/>
      <c r="E1080" s="8"/>
      <c r="F1080" s="4"/>
    </row>
    <row r="1081" spans="1:6">
      <c r="A1081" s="180"/>
      <c r="B1081" s="180"/>
      <c r="C1081" s="180"/>
      <c r="D1081" s="12"/>
      <c r="E1081" s="8"/>
      <c r="F1081" s="4"/>
    </row>
    <row r="1082" spans="1:6">
      <c r="A1082" s="180"/>
      <c r="B1082" s="180"/>
      <c r="C1082" s="180"/>
      <c r="D1082" s="12"/>
      <c r="E1082" s="8"/>
      <c r="F1082" s="4"/>
    </row>
    <row r="1083" spans="1:6">
      <c r="A1083" s="180"/>
      <c r="B1083" s="180"/>
      <c r="C1083" s="180"/>
      <c r="D1083" s="12"/>
      <c r="E1083" s="8"/>
      <c r="F1083" s="4"/>
    </row>
    <row r="1084" spans="1:6">
      <c r="A1084" s="180"/>
      <c r="B1084" s="180"/>
      <c r="C1084" s="180"/>
      <c r="D1084" s="12"/>
      <c r="E1084" s="8"/>
      <c r="F1084" s="4"/>
    </row>
    <row r="1085" spans="1:6">
      <c r="A1085" s="180"/>
      <c r="B1085" s="180"/>
      <c r="C1085" s="180"/>
      <c r="D1085" s="12"/>
      <c r="E1085" s="8"/>
      <c r="F1085" s="4"/>
    </row>
    <row r="1086" spans="1:6">
      <c r="A1086" s="180"/>
      <c r="B1086" s="180"/>
      <c r="C1086" s="180"/>
      <c r="D1086" s="12"/>
      <c r="E1086" s="8"/>
      <c r="F1086" s="4"/>
    </row>
    <row r="1087" spans="1:6">
      <c r="A1087" s="180"/>
      <c r="B1087" s="180"/>
      <c r="C1087" s="180"/>
      <c r="D1087" s="12"/>
      <c r="E1087" s="8"/>
      <c r="F1087" s="4"/>
    </row>
    <row r="1088" spans="1:6">
      <c r="A1088" s="180"/>
      <c r="B1088" s="180"/>
      <c r="C1088" s="180"/>
      <c r="D1088" s="12"/>
      <c r="E1088" s="8"/>
      <c r="F1088" s="4"/>
    </row>
    <row r="1089" spans="1:6">
      <c r="A1089" s="180"/>
      <c r="B1089" s="180"/>
      <c r="C1089" s="180"/>
      <c r="D1089" s="12"/>
      <c r="E1089" s="8"/>
      <c r="F1089" s="4"/>
    </row>
    <row r="1090" spans="1:6">
      <c r="A1090" s="180"/>
      <c r="B1090" s="180"/>
      <c r="C1090" s="180"/>
      <c r="D1090" s="12"/>
      <c r="E1090" s="8"/>
      <c r="F1090" s="4"/>
    </row>
    <row r="1091" spans="1:6">
      <c r="A1091" s="180"/>
      <c r="B1091" s="180"/>
      <c r="C1091" s="180"/>
      <c r="D1091" s="12"/>
      <c r="E1091" s="8"/>
      <c r="F1091" s="4"/>
    </row>
    <row r="1092" spans="1:6">
      <c r="A1092" s="180"/>
      <c r="B1092" s="180"/>
      <c r="C1092" s="180"/>
      <c r="D1092" s="12"/>
      <c r="E1092" s="8"/>
      <c r="F1092" s="4"/>
    </row>
    <row r="1093" spans="1:6">
      <c r="A1093" s="180"/>
      <c r="B1093" s="180"/>
      <c r="C1093" s="180"/>
      <c r="D1093" s="12"/>
      <c r="E1093" s="8"/>
      <c r="F1093" s="4"/>
    </row>
    <row r="1094" spans="1:6">
      <c r="A1094" s="180"/>
      <c r="B1094" s="180"/>
      <c r="C1094" s="180"/>
      <c r="D1094" s="12"/>
      <c r="E1094" s="8"/>
      <c r="F1094" s="4"/>
    </row>
    <row r="1095" spans="1:6">
      <c r="A1095" s="180"/>
      <c r="B1095" s="180"/>
      <c r="C1095" s="180"/>
      <c r="D1095" s="12"/>
      <c r="E1095" s="8"/>
      <c r="F1095" s="4"/>
    </row>
    <row r="1096" spans="1:6">
      <c r="A1096" s="180"/>
      <c r="B1096" s="180"/>
      <c r="C1096" s="180"/>
      <c r="D1096" s="12"/>
      <c r="E1096" s="8"/>
      <c r="F1096" s="4"/>
    </row>
    <row r="1097" spans="1:6">
      <c r="A1097" s="180"/>
      <c r="B1097" s="180"/>
      <c r="C1097" s="180"/>
      <c r="D1097" s="12"/>
      <c r="E1097" s="8"/>
      <c r="F1097" s="4"/>
    </row>
    <row r="1098" spans="1:6">
      <c r="A1098" s="180"/>
      <c r="B1098" s="180"/>
      <c r="C1098" s="180"/>
      <c r="D1098" s="12"/>
      <c r="E1098" s="8"/>
      <c r="F1098" s="4"/>
    </row>
    <row r="1099" spans="1:6">
      <c r="A1099" s="180"/>
      <c r="B1099" s="180"/>
      <c r="C1099" s="180"/>
      <c r="D1099" s="12"/>
      <c r="E1099" s="8"/>
      <c r="F1099" s="4"/>
    </row>
    <row r="1100" spans="1:6">
      <c r="A1100" s="180"/>
      <c r="B1100" s="180"/>
      <c r="C1100" s="180"/>
      <c r="D1100" s="12"/>
      <c r="E1100" s="8"/>
      <c r="F1100" s="4"/>
    </row>
    <row r="1101" spans="1:6">
      <c r="A1101" s="180"/>
      <c r="B1101" s="180"/>
      <c r="C1101" s="180"/>
      <c r="D1101" s="12"/>
      <c r="E1101" s="8"/>
      <c r="F1101" s="4"/>
    </row>
    <row r="1102" spans="1:6">
      <c r="A1102" s="180"/>
      <c r="B1102" s="180"/>
      <c r="C1102" s="180"/>
      <c r="D1102" s="12"/>
      <c r="E1102" s="8"/>
      <c r="F1102" s="4"/>
    </row>
    <row r="1103" spans="1:6">
      <c r="A1103" s="180"/>
      <c r="B1103" s="180"/>
      <c r="C1103" s="180"/>
      <c r="D1103" s="12"/>
      <c r="E1103" s="8"/>
      <c r="F1103" s="4"/>
    </row>
    <row r="1104" spans="1:6">
      <c r="A1104" s="180"/>
      <c r="B1104" s="180"/>
      <c r="C1104" s="180"/>
      <c r="D1104" s="12"/>
      <c r="E1104" s="8"/>
      <c r="F1104" s="4"/>
    </row>
    <row r="1105" spans="1:6">
      <c r="A1105" s="180"/>
      <c r="B1105" s="180"/>
      <c r="C1105" s="180"/>
      <c r="D1105" s="12"/>
      <c r="E1105" s="8"/>
      <c r="F1105" s="4"/>
    </row>
    <row r="1106" spans="1:6">
      <c r="A1106" s="180"/>
      <c r="B1106" s="180"/>
      <c r="C1106" s="180"/>
      <c r="D1106" s="12"/>
      <c r="E1106" s="8"/>
      <c r="F1106" s="4"/>
    </row>
    <row r="1107" spans="1:6">
      <c r="A1107" s="180"/>
      <c r="B1107" s="180"/>
      <c r="C1107" s="180"/>
      <c r="D1107" s="12"/>
      <c r="E1107" s="8"/>
      <c r="F1107" s="4"/>
    </row>
    <row r="1108" spans="1:6">
      <c r="A1108" s="180"/>
      <c r="B1108" s="180"/>
      <c r="C1108" s="180"/>
      <c r="D1108" s="12"/>
      <c r="E1108" s="8"/>
      <c r="F1108" s="4"/>
    </row>
    <row r="1109" spans="1:6">
      <c r="A1109" s="180"/>
      <c r="B1109" s="180"/>
      <c r="C1109" s="180"/>
      <c r="D1109" s="12"/>
      <c r="E1109" s="8"/>
      <c r="F1109" s="4"/>
    </row>
    <row r="1110" spans="1:6">
      <c r="A1110" s="180"/>
      <c r="B1110" s="180"/>
      <c r="C1110" s="180"/>
      <c r="D1110" s="12"/>
      <c r="E1110" s="8"/>
      <c r="F1110" s="4"/>
    </row>
    <row r="1111" spans="1:6">
      <c r="A1111" s="180"/>
      <c r="B1111" s="180"/>
      <c r="C1111" s="180"/>
      <c r="D1111" s="12"/>
      <c r="E1111" s="8"/>
      <c r="F1111" s="4"/>
    </row>
    <row r="1112" spans="1:6">
      <c r="A1112" s="180"/>
      <c r="B1112" s="180"/>
      <c r="C1112" s="180"/>
      <c r="D1112" s="12"/>
      <c r="E1112" s="8"/>
      <c r="F1112" s="4"/>
    </row>
    <row r="1113" spans="1:6">
      <c r="A1113" s="180"/>
      <c r="B1113" s="180"/>
      <c r="C1113" s="180"/>
      <c r="D1113" s="12"/>
      <c r="E1113" s="8"/>
      <c r="F1113" s="4"/>
    </row>
    <row r="1114" spans="1:6">
      <c r="A1114" s="180"/>
      <c r="B1114" s="180"/>
      <c r="C1114" s="180"/>
      <c r="D1114" s="12"/>
      <c r="E1114" s="8"/>
      <c r="F1114" s="4"/>
    </row>
    <row r="1115" spans="1:6">
      <c r="A1115" s="180"/>
      <c r="B1115" s="180"/>
      <c r="C1115" s="180"/>
      <c r="D1115" s="12"/>
      <c r="E1115" s="8"/>
      <c r="F1115" s="4"/>
    </row>
    <row r="1116" spans="1:6">
      <c r="A1116" s="180"/>
      <c r="B1116" s="180"/>
      <c r="C1116" s="180"/>
      <c r="D1116" s="12"/>
      <c r="E1116" s="8"/>
      <c r="F1116" s="4"/>
    </row>
    <row r="1117" spans="1:6">
      <c r="A1117" s="180"/>
      <c r="B1117" s="180"/>
      <c r="C1117" s="180"/>
      <c r="D1117" s="12"/>
      <c r="E1117" s="8"/>
      <c r="F1117" s="4"/>
    </row>
    <row r="1118" spans="1:6">
      <c r="A1118" s="180"/>
      <c r="B1118" s="180"/>
      <c r="C1118" s="180"/>
      <c r="D1118" s="12"/>
      <c r="E1118" s="8"/>
      <c r="F1118" s="4"/>
    </row>
    <row r="1119" spans="1:6">
      <c r="A1119" s="180"/>
      <c r="B1119" s="180"/>
      <c r="C1119" s="180"/>
      <c r="D1119" s="12"/>
      <c r="E1119" s="8"/>
      <c r="F1119" s="4"/>
    </row>
    <row r="1120" spans="1:6">
      <c r="A1120" s="180"/>
      <c r="B1120" s="180"/>
      <c r="C1120" s="180"/>
      <c r="D1120" s="12"/>
      <c r="E1120" s="8"/>
      <c r="F1120" s="4"/>
    </row>
    <row r="1121" spans="1:6">
      <c r="A1121" s="180"/>
      <c r="B1121" s="180"/>
      <c r="C1121" s="180"/>
      <c r="D1121" s="12"/>
      <c r="E1121" s="8"/>
      <c r="F1121" s="4"/>
    </row>
    <row r="1122" spans="1:6">
      <c r="A1122" s="180"/>
      <c r="B1122" s="180"/>
      <c r="C1122" s="180"/>
      <c r="D1122" s="12"/>
      <c r="E1122" s="8"/>
      <c r="F1122" s="4"/>
    </row>
    <row r="1123" spans="1:6">
      <c r="A1123" s="180"/>
      <c r="B1123" s="180"/>
      <c r="C1123" s="180"/>
      <c r="D1123" s="12"/>
      <c r="E1123" s="8"/>
      <c r="F1123" s="4"/>
    </row>
    <row r="1124" spans="1:6">
      <c r="A1124" s="180"/>
      <c r="B1124" s="180"/>
      <c r="C1124" s="180"/>
      <c r="D1124" s="12"/>
      <c r="E1124" s="8"/>
      <c r="F1124" s="4"/>
    </row>
    <row r="1125" spans="1:6">
      <c r="A1125" s="180"/>
      <c r="B1125" s="180"/>
      <c r="C1125" s="180"/>
      <c r="D1125" s="12"/>
      <c r="E1125" s="8"/>
      <c r="F1125" s="4"/>
    </row>
    <row r="1126" spans="1:6">
      <c r="A1126" s="180"/>
      <c r="B1126" s="180"/>
      <c r="C1126" s="180"/>
      <c r="D1126" s="12"/>
      <c r="E1126" s="8"/>
      <c r="F1126" s="4"/>
    </row>
    <row r="1127" spans="1:6">
      <c r="A1127" s="180"/>
      <c r="B1127" s="180"/>
      <c r="C1127" s="180"/>
      <c r="D1127" s="12"/>
      <c r="E1127" s="8"/>
      <c r="F1127" s="4"/>
    </row>
    <row r="1128" spans="1:6">
      <c r="A1128" s="180"/>
      <c r="B1128" s="180"/>
      <c r="C1128" s="180"/>
      <c r="D1128" s="12"/>
      <c r="E1128" s="8"/>
      <c r="F1128" s="4"/>
    </row>
    <row r="1129" spans="1:6">
      <c r="A1129" s="180"/>
      <c r="B1129" s="180"/>
      <c r="C1129" s="180"/>
      <c r="D1129" s="12"/>
      <c r="E1129" s="8"/>
      <c r="F1129" s="4"/>
    </row>
    <row r="1130" spans="1:6">
      <c r="A1130" s="180"/>
      <c r="B1130" s="180"/>
      <c r="C1130" s="180"/>
      <c r="D1130" s="12"/>
      <c r="E1130" s="8"/>
      <c r="F1130" s="4"/>
    </row>
    <row r="1131" spans="1:6">
      <c r="A1131" s="180"/>
      <c r="B1131" s="180"/>
      <c r="C1131" s="180"/>
      <c r="D1131" s="12"/>
      <c r="E1131" s="8"/>
      <c r="F1131" s="4"/>
    </row>
    <row r="1132" spans="1:6">
      <c r="A1132" s="180"/>
      <c r="B1132" s="180"/>
      <c r="C1132" s="180"/>
      <c r="D1132" s="12"/>
      <c r="E1132" s="8"/>
      <c r="F1132" s="4"/>
    </row>
    <row r="1133" spans="1:6">
      <c r="A1133" s="180"/>
      <c r="B1133" s="180"/>
      <c r="C1133" s="180"/>
      <c r="D1133" s="12"/>
      <c r="E1133" s="8"/>
      <c r="F1133" s="4"/>
    </row>
    <row r="1134" spans="1:6">
      <c r="A1134" s="180"/>
      <c r="B1134" s="180"/>
      <c r="C1134" s="180"/>
      <c r="D1134" s="12"/>
      <c r="E1134" s="8"/>
      <c r="F1134" s="4"/>
    </row>
    <row r="1135" spans="1:6">
      <c r="A1135" s="180"/>
      <c r="B1135" s="180"/>
      <c r="C1135" s="180"/>
      <c r="D1135" s="12"/>
      <c r="E1135" s="8"/>
      <c r="F1135" s="4"/>
    </row>
    <row r="1136" spans="1:6">
      <c r="A1136" s="180"/>
      <c r="B1136" s="180"/>
      <c r="C1136" s="180"/>
      <c r="D1136" s="12"/>
      <c r="E1136" s="8"/>
      <c r="F1136" s="4"/>
    </row>
    <row r="1137" spans="1:6">
      <c r="A1137" s="180"/>
      <c r="B1137" s="180"/>
      <c r="C1137" s="180"/>
      <c r="D1137" s="12"/>
      <c r="E1137" s="8"/>
      <c r="F1137" s="4"/>
    </row>
    <row r="1138" spans="1:6">
      <c r="A1138" s="180"/>
      <c r="B1138" s="180"/>
      <c r="C1138" s="180"/>
      <c r="D1138" s="12"/>
      <c r="E1138" s="8"/>
      <c r="F1138" s="4"/>
    </row>
    <row r="1139" spans="1:6">
      <c r="A1139" s="180"/>
      <c r="B1139" s="180"/>
      <c r="C1139" s="180"/>
      <c r="D1139" s="12"/>
      <c r="E1139" s="8"/>
      <c r="F1139" s="4"/>
    </row>
    <row r="1140" spans="1:6">
      <c r="A1140" s="180"/>
      <c r="B1140" s="180"/>
      <c r="C1140" s="180"/>
      <c r="D1140" s="12"/>
      <c r="E1140" s="8"/>
      <c r="F1140" s="4"/>
    </row>
    <row r="1141" spans="1:6">
      <c r="A1141" s="180"/>
      <c r="B1141" s="180"/>
      <c r="C1141" s="180"/>
      <c r="D1141" s="12"/>
      <c r="E1141" s="8"/>
      <c r="F1141" s="4"/>
    </row>
    <row r="1142" spans="1:6">
      <c r="A1142" s="180"/>
      <c r="B1142" s="180"/>
      <c r="C1142" s="180"/>
      <c r="D1142" s="12"/>
      <c r="E1142" s="8"/>
      <c r="F1142" s="4"/>
    </row>
    <row r="1143" spans="1:6">
      <c r="A1143" s="180"/>
      <c r="B1143" s="180"/>
      <c r="C1143" s="180"/>
      <c r="D1143" s="12"/>
      <c r="E1143" s="8"/>
      <c r="F1143" s="4"/>
    </row>
    <row r="1144" spans="1:6">
      <c r="A1144" s="180"/>
      <c r="B1144" s="180"/>
      <c r="C1144" s="180"/>
      <c r="D1144" s="12"/>
      <c r="E1144" s="8"/>
      <c r="F1144" s="4"/>
    </row>
    <row r="1145" spans="1:6">
      <c r="A1145" s="180"/>
      <c r="B1145" s="180"/>
      <c r="C1145" s="180"/>
      <c r="D1145" s="12"/>
      <c r="E1145" s="8"/>
      <c r="F1145" s="4"/>
    </row>
    <row r="1146" spans="1:6">
      <c r="A1146" s="180"/>
      <c r="B1146" s="180"/>
      <c r="C1146" s="180"/>
      <c r="D1146" s="12"/>
      <c r="E1146" s="8"/>
      <c r="F1146" s="4"/>
    </row>
    <row r="1147" spans="1:6">
      <c r="A1147" s="180"/>
      <c r="B1147" s="180"/>
      <c r="C1147" s="180"/>
      <c r="D1147" s="12"/>
      <c r="E1147" s="8"/>
      <c r="F1147" s="4"/>
    </row>
    <row r="1148" spans="1:6">
      <c r="A1148" s="180"/>
      <c r="B1148" s="180"/>
      <c r="C1148" s="180"/>
      <c r="D1148" s="12"/>
      <c r="E1148" s="8"/>
      <c r="F1148" s="4"/>
    </row>
    <row r="1149" spans="1:6">
      <c r="A1149" s="180"/>
      <c r="B1149" s="180"/>
      <c r="C1149" s="180"/>
      <c r="D1149" s="12"/>
      <c r="E1149" s="8"/>
      <c r="F1149" s="4"/>
    </row>
    <row r="1150" spans="1:6">
      <c r="A1150" s="180"/>
      <c r="B1150" s="180"/>
      <c r="C1150" s="180"/>
      <c r="D1150" s="12"/>
      <c r="E1150" s="8"/>
      <c r="F1150" s="4"/>
    </row>
    <row r="1151" spans="1:6">
      <c r="A1151" s="180"/>
      <c r="B1151" s="180"/>
      <c r="C1151" s="180"/>
      <c r="D1151" s="12"/>
      <c r="E1151" s="8"/>
      <c r="F1151" s="4"/>
    </row>
    <row r="1152" spans="1:6">
      <c r="A1152" s="180"/>
      <c r="B1152" s="180"/>
      <c r="C1152" s="180"/>
      <c r="D1152" s="12"/>
      <c r="E1152" s="8"/>
      <c r="F1152" s="4"/>
    </row>
    <row r="1153" spans="1:6">
      <c r="A1153" s="180"/>
      <c r="B1153" s="180"/>
      <c r="C1153" s="180"/>
      <c r="D1153" s="12"/>
      <c r="E1153" s="8"/>
      <c r="F1153" s="4"/>
    </row>
    <row r="1154" spans="1:6">
      <c r="A1154" s="180"/>
      <c r="B1154" s="180"/>
      <c r="C1154" s="180"/>
      <c r="D1154" s="12"/>
      <c r="E1154" s="8"/>
      <c r="F1154" s="4"/>
    </row>
    <row r="1155" spans="1:6">
      <c r="A1155" s="180"/>
      <c r="B1155" s="180"/>
      <c r="C1155" s="180"/>
      <c r="D1155" s="12"/>
      <c r="E1155" s="8"/>
      <c r="F1155" s="4"/>
    </row>
    <row r="1156" spans="1:6">
      <c r="A1156" s="180"/>
      <c r="B1156" s="180"/>
      <c r="C1156" s="180"/>
      <c r="D1156" s="12"/>
      <c r="E1156" s="8"/>
      <c r="F1156" s="4"/>
    </row>
    <row r="1157" spans="1:6">
      <c r="A1157" s="180"/>
      <c r="B1157" s="180"/>
      <c r="C1157" s="180"/>
      <c r="D1157" s="12"/>
      <c r="E1157" s="8"/>
      <c r="F1157" s="4"/>
    </row>
    <row r="1158" spans="1:6">
      <c r="A1158" s="180"/>
      <c r="B1158" s="180"/>
      <c r="C1158" s="180"/>
      <c r="D1158" s="12"/>
      <c r="E1158" s="8"/>
      <c r="F1158" s="4"/>
    </row>
    <row r="1159" spans="1:6">
      <c r="A1159" s="180"/>
      <c r="B1159" s="180"/>
      <c r="C1159" s="180"/>
      <c r="D1159" s="12"/>
      <c r="E1159" s="8"/>
      <c r="F1159" s="4"/>
    </row>
    <row r="1160" spans="1:6">
      <c r="A1160" s="180"/>
      <c r="B1160" s="180"/>
      <c r="C1160" s="180"/>
      <c r="D1160" s="12"/>
      <c r="E1160" s="8"/>
      <c r="F1160" s="4"/>
    </row>
    <row r="1161" spans="1:6">
      <c r="A1161" s="180"/>
      <c r="B1161" s="180"/>
      <c r="C1161" s="180"/>
      <c r="D1161" s="12"/>
      <c r="E1161" s="8"/>
      <c r="F1161" s="4"/>
    </row>
    <row r="1162" spans="1:6">
      <c r="A1162" s="180"/>
      <c r="B1162" s="180"/>
      <c r="C1162" s="180"/>
      <c r="D1162" s="12"/>
      <c r="E1162" s="8"/>
      <c r="F1162" s="4"/>
    </row>
    <row r="1163" spans="1:6">
      <c r="A1163" s="180"/>
      <c r="B1163" s="180"/>
      <c r="C1163" s="180"/>
      <c r="D1163" s="12"/>
      <c r="E1163" s="8"/>
      <c r="F1163" s="4"/>
    </row>
    <row r="1164" spans="1:6">
      <c r="A1164" s="180"/>
      <c r="B1164" s="180"/>
      <c r="C1164" s="180"/>
      <c r="D1164" s="12"/>
      <c r="E1164" s="8"/>
      <c r="F1164" s="4"/>
    </row>
    <row r="1165" spans="1:6">
      <c r="A1165" s="180"/>
      <c r="B1165" s="180"/>
      <c r="C1165" s="180"/>
      <c r="D1165" s="12"/>
      <c r="E1165" s="8"/>
      <c r="F1165" s="4"/>
    </row>
    <row r="1166" spans="1:6">
      <c r="A1166" s="180"/>
      <c r="B1166" s="180"/>
      <c r="C1166" s="180"/>
      <c r="D1166" s="12"/>
      <c r="E1166" s="8"/>
      <c r="F1166" s="4"/>
    </row>
    <row r="1167" spans="1:6">
      <c r="A1167" s="180"/>
      <c r="B1167" s="180"/>
      <c r="C1167" s="180"/>
      <c r="D1167" s="12"/>
      <c r="E1167" s="8"/>
      <c r="F1167" s="4"/>
    </row>
    <row r="1168" spans="1:6">
      <c r="A1168" s="180"/>
      <c r="B1168" s="180"/>
      <c r="C1168" s="180"/>
      <c r="D1168" s="12"/>
      <c r="E1168" s="8"/>
      <c r="F1168" s="4"/>
    </row>
    <row r="1169" spans="1:6">
      <c r="A1169" s="180"/>
      <c r="B1169" s="180"/>
      <c r="C1169" s="180"/>
      <c r="D1169" s="12"/>
      <c r="E1169" s="8"/>
      <c r="F1169" s="4"/>
    </row>
    <row r="1170" spans="1:6">
      <c r="A1170" s="180"/>
      <c r="B1170" s="180"/>
      <c r="C1170" s="180"/>
      <c r="D1170" s="12"/>
      <c r="E1170" s="8"/>
      <c r="F1170" s="4"/>
    </row>
    <row r="1171" spans="1:6">
      <c r="A1171" s="180"/>
      <c r="B1171" s="180"/>
      <c r="C1171" s="180"/>
      <c r="D1171" s="12"/>
      <c r="E1171" s="8"/>
      <c r="F1171" s="4"/>
    </row>
    <row r="1172" spans="1:6">
      <c r="A1172" s="180"/>
      <c r="B1172" s="180"/>
      <c r="C1172" s="180"/>
      <c r="D1172" s="12"/>
      <c r="E1172" s="8"/>
      <c r="F1172" s="4"/>
    </row>
    <row r="1173" spans="1:6">
      <c r="A1173" s="180"/>
      <c r="B1173" s="180"/>
      <c r="C1173" s="180"/>
      <c r="D1173" s="12"/>
      <c r="E1173" s="8"/>
      <c r="F1173" s="4"/>
    </row>
    <row r="1174" spans="1:6">
      <c r="A1174" s="180"/>
      <c r="B1174" s="180"/>
      <c r="C1174" s="180"/>
      <c r="D1174" s="12"/>
      <c r="E1174" s="8"/>
      <c r="F1174" s="4"/>
    </row>
    <row r="1175" spans="1:6">
      <c r="A1175" s="180"/>
      <c r="B1175" s="180"/>
      <c r="C1175" s="180"/>
      <c r="D1175" s="12"/>
      <c r="E1175" s="8"/>
      <c r="F1175" s="4"/>
    </row>
    <row r="1176" spans="1:6">
      <c r="A1176" s="180"/>
      <c r="B1176" s="180"/>
      <c r="C1176" s="180"/>
      <c r="D1176" s="12"/>
      <c r="E1176" s="8"/>
      <c r="F1176" s="4"/>
    </row>
    <row r="1177" spans="1:6">
      <c r="A1177" s="180"/>
      <c r="B1177" s="180"/>
      <c r="C1177" s="180"/>
      <c r="D1177" s="12"/>
      <c r="E1177" s="8"/>
      <c r="F1177" s="4"/>
    </row>
    <row r="1178" spans="1:6">
      <c r="A1178" s="180"/>
      <c r="B1178" s="180"/>
      <c r="C1178" s="180"/>
      <c r="D1178" s="12"/>
      <c r="E1178" s="8"/>
      <c r="F1178" s="4"/>
    </row>
    <row r="1179" spans="1:6">
      <c r="A1179" s="180"/>
      <c r="B1179" s="180"/>
      <c r="C1179" s="180"/>
      <c r="D1179" s="12"/>
      <c r="E1179" s="8"/>
      <c r="F1179" s="4"/>
    </row>
    <row r="1180" spans="1:6">
      <c r="A1180" s="180"/>
      <c r="B1180" s="180"/>
      <c r="C1180" s="180"/>
      <c r="D1180" s="12"/>
      <c r="E1180" s="8"/>
      <c r="F1180" s="4"/>
    </row>
    <row r="1181" spans="1:6">
      <c r="A1181" s="180"/>
      <c r="B1181" s="180"/>
      <c r="C1181" s="180"/>
      <c r="D1181" s="12"/>
      <c r="E1181" s="8"/>
      <c r="F1181" s="4"/>
    </row>
    <row r="1182" spans="1:6">
      <c r="A1182" s="180"/>
      <c r="B1182" s="180"/>
      <c r="C1182" s="180"/>
      <c r="D1182" s="12"/>
      <c r="E1182" s="8"/>
      <c r="F1182" s="4"/>
    </row>
    <row r="1183" spans="1:6">
      <c r="A1183" s="180"/>
      <c r="B1183" s="180"/>
      <c r="C1183" s="180"/>
      <c r="D1183" s="12"/>
      <c r="E1183" s="8"/>
      <c r="F1183" s="4"/>
    </row>
    <row r="1184" spans="1:6">
      <c r="A1184" s="180"/>
      <c r="B1184" s="180"/>
      <c r="C1184" s="180"/>
      <c r="D1184" s="12"/>
      <c r="E1184" s="8"/>
      <c r="F1184" s="4"/>
    </row>
    <row r="1185" spans="1:6">
      <c r="A1185" s="180"/>
      <c r="B1185" s="180"/>
      <c r="C1185" s="180"/>
      <c r="D1185" s="12"/>
      <c r="E1185" s="8"/>
      <c r="F1185" s="4"/>
    </row>
    <row r="1186" spans="1:6">
      <c r="A1186" s="180"/>
      <c r="B1186" s="180"/>
      <c r="C1186" s="180"/>
      <c r="D1186" s="12"/>
      <c r="E1186" s="8"/>
      <c r="F1186" s="4"/>
    </row>
    <row r="1187" spans="1:6">
      <c r="A1187" s="180"/>
      <c r="B1187" s="180"/>
      <c r="C1187" s="180"/>
      <c r="D1187" s="12"/>
      <c r="E1187" s="8"/>
      <c r="F1187" s="4"/>
    </row>
    <row r="1188" spans="1:6">
      <c r="A1188" s="180"/>
      <c r="B1188" s="180"/>
      <c r="C1188" s="180"/>
      <c r="D1188" s="12"/>
      <c r="E1188" s="8"/>
      <c r="F1188" s="4"/>
    </row>
    <row r="1189" spans="1:6">
      <c r="A1189" s="180"/>
      <c r="B1189" s="180"/>
      <c r="C1189" s="180"/>
      <c r="D1189" s="12"/>
      <c r="E1189" s="8"/>
      <c r="F1189" s="4"/>
    </row>
    <row r="1190" spans="1:6">
      <c r="A1190" s="180"/>
      <c r="B1190" s="180"/>
      <c r="C1190" s="180"/>
      <c r="D1190" s="12"/>
      <c r="E1190" s="8"/>
      <c r="F1190" s="4"/>
    </row>
    <row r="1191" spans="1:6">
      <c r="A1191" s="180"/>
      <c r="B1191" s="180"/>
      <c r="C1191" s="180"/>
      <c r="D1191" s="12"/>
      <c r="E1191" s="8"/>
      <c r="F1191" s="4"/>
    </row>
    <row r="1192" spans="1:6">
      <c r="A1192" s="180"/>
      <c r="B1192" s="180"/>
      <c r="C1192" s="180"/>
      <c r="D1192" s="12"/>
      <c r="E1192" s="8"/>
      <c r="F1192" s="4"/>
    </row>
    <row r="1193" spans="1:6">
      <c r="A1193" s="180"/>
      <c r="B1193" s="180"/>
      <c r="C1193" s="180"/>
      <c r="D1193" s="12"/>
      <c r="E1193" s="8"/>
      <c r="F1193" s="4"/>
    </row>
    <row r="1194" spans="1:6">
      <c r="A1194" s="180"/>
      <c r="B1194" s="180"/>
      <c r="C1194" s="180"/>
      <c r="D1194" s="12"/>
      <c r="E1194" s="8"/>
      <c r="F1194" s="4"/>
    </row>
    <row r="1195" spans="1:6">
      <c r="A1195" s="180"/>
      <c r="B1195" s="180"/>
      <c r="C1195" s="180"/>
      <c r="D1195" s="12"/>
      <c r="E1195" s="8"/>
      <c r="F1195" s="4"/>
    </row>
  </sheetData>
  <mergeCells count="1">
    <mergeCell ref="I2:U27"/>
  </mergeCells>
  <phoneticPr fontId="9" type="noConversion"/>
  <conditionalFormatting sqref="D1:D1048576">
    <cfRule type="cellIs" dxfId="2" priority="1" operator="equal">
      <formula>" "</formula>
    </cfRule>
    <cfRule type="duplicateValues" dxfId="1" priority="2"/>
  </conditionalFormatting>
  <dataValidations xWindow="53" yWindow="350" count="6">
    <dataValidation allowBlank="1" showInputMessage="1" showErrorMessage="1" prompt="Fill in data (historical and current year)" sqref="A1 A323:A1048576 B323:B325" xr:uid="{96F7B365-5C8C-4D92-AF5B-735DF4217DF7}"/>
    <dataValidation type="whole" allowBlank="1" showInputMessage="1" showErrorMessage="1" error="The week number should be between 1 and 53" prompt="Fill in data with the week number_x000a_" sqref="B326:B1048576" xr:uid="{ADC0C4E3-90AB-4211-B662-8DFF15B8C0D4}">
      <formula1>1</formula1>
      <formula2>53</formula2>
    </dataValidation>
    <dataValidation allowBlank="1" showInputMessage="1" showErrorMessage="1" prompt="Automated: do not fill" sqref="G1:G322 D1:F1048576" xr:uid="{8ABE2702-662A-4A49-A40F-0C635BE30EA4}"/>
    <dataValidation type="whole" allowBlank="1" showInputMessage="1" showErrorMessage="1" error="Check the year" sqref="A2:A322" xr:uid="{7F8D6718-7A9C-4DF9-8139-2FF9496794D9}">
      <formula1>1990</formula1>
      <formula2>2050</formula2>
    </dataValidation>
    <dataValidation type="whole" allowBlank="1" showErrorMessage="1" error="The week  should be between 1 and 53" prompt="_x000a_" sqref="B2:B322" xr:uid="{91A58414-6CE7-445A-A8F9-C06F87AA16D3}">
      <formula1>1</formula1>
      <formula2>53</formula2>
    </dataValidation>
    <dataValidation allowBlank="1" showInputMessage="1" showErrorMessage="1" error="The week number should be between 1 and 53" prompt="Fill in data with the week number_x000a_" sqref="B1" xr:uid="{C0E53E08-10DF-48F6-A320-16C1BA74738F}"/>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5B7E-31C4-41C9-B552-66E40C9DD473}">
  <sheetPr codeName="Feuil8">
    <tabColor rgb="FF008080"/>
  </sheetPr>
  <dimension ref="B1:M62"/>
  <sheetViews>
    <sheetView showGridLines="0" showRowColHeaders="0" zoomScale="85" zoomScaleNormal="85" workbookViewId="0">
      <selection activeCell="O14" sqref="O14"/>
    </sheetView>
  </sheetViews>
  <sheetFormatPr defaultColWidth="11.42578125" defaultRowHeight="12.75"/>
  <cols>
    <col min="1" max="1" width="4.5703125" style="33" customWidth="1"/>
    <col min="2" max="2" width="9.42578125" style="13" customWidth="1"/>
    <col min="3" max="3" width="17.42578125" style="33" customWidth="1"/>
    <col min="4" max="8" width="14.42578125" style="33" customWidth="1"/>
    <col min="9" max="9" width="23.5703125" style="33" customWidth="1"/>
    <col min="10" max="10" width="13" style="34" customWidth="1"/>
    <col min="11" max="11" width="15.42578125" style="33" customWidth="1"/>
    <col min="12" max="12" width="4.42578125" style="33" customWidth="1"/>
    <col min="13" max="16384" width="11.42578125" style="33"/>
  </cols>
  <sheetData>
    <row r="1" spans="2:13" ht="27" customHeight="1">
      <c r="B1" s="232" t="s">
        <v>68</v>
      </c>
      <c r="C1" s="232"/>
      <c r="D1" s="232"/>
      <c r="E1" s="232"/>
      <c r="F1" s="232"/>
      <c r="G1" s="232"/>
      <c r="H1" s="232"/>
      <c r="I1" s="232"/>
      <c r="J1" s="232"/>
      <c r="K1" s="232"/>
    </row>
    <row r="3" spans="2:13">
      <c r="B3" s="233" t="s">
        <v>55</v>
      </c>
      <c r="C3" s="234"/>
      <c r="D3" s="235"/>
      <c r="E3" s="239" t="s">
        <v>12</v>
      </c>
      <c r="F3" s="240"/>
      <c r="G3" s="240"/>
      <c r="H3" s="240"/>
      <c r="I3" s="240"/>
      <c r="J3" s="240"/>
      <c r="K3" s="241"/>
    </row>
    <row r="4" spans="2:13" ht="18" customHeight="1">
      <c r="B4" s="35" t="str">
        <f>CONCATENATE("Sous le seuil (&lt;=",Perc1*100,"eme percentile)")</f>
        <v>Sous le seuil (&lt;=80eme percentile)</v>
      </c>
      <c r="C4" s="36"/>
      <c r="D4" s="37">
        <v>1</v>
      </c>
      <c r="E4" s="242" t="s">
        <v>56</v>
      </c>
      <c r="F4" s="243"/>
      <c r="G4" s="243"/>
      <c r="H4" s="243"/>
      <c r="I4" s="243"/>
      <c r="J4" s="243"/>
      <c r="K4" s="244"/>
    </row>
    <row r="5" spans="2:13" ht="18" customHeight="1">
      <c r="B5" s="38" t="str">
        <f>CONCATENATE("Au dessus de seuil (&gt;",Perc1*100,"eme percentile)")</f>
        <v>Au dessus de seuil (&gt;80eme percentile)</v>
      </c>
      <c r="C5" s="39"/>
      <c r="D5" s="40">
        <v>-1</v>
      </c>
      <c r="E5" s="245"/>
      <c r="F5" s="246"/>
      <c r="G5" s="246"/>
      <c r="H5" s="246"/>
      <c r="I5" s="246"/>
      <c r="J5" s="246"/>
      <c r="K5" s="247"/>
    </row>
    <row r="6" spans="2:13" ht="9" customHeight="1">
      <c r="E6" s="194"/>
      <c r="F6" s="194"/>
      <c r="G6" s="194"/>
      <c r="H6" s="194"/>
      <c r="I6" s="194"/>
      <c r="J6" s="194"/>
      <c r="K6" s="194"/>
    </row>
    <row r="7" spans="2:13" ht="13.5" thickBot="1"/>
    <row r="8" spans="2:13" ht="57" customHeight="1" thickBot="1">
      <c r="B8" s="90" t="s">
        <v>57</v>
      </c>
      <c r="C8" s="236" t="s">
        <v>58</v>
      </c>
      <c r="D8" s="237"/>
      <c r="E8" s="237"/>
      <c r="F8" s="237"/>
      <c r="G8" s="237"/>
      <c r="H8" s="238"/>
      <c r="I8" s="91" t="s">
        <v>61</v>
      </c>
      <c r="J8" s="92" t="s">
        <v>59</v>
      </c>
      <c r="K8" s="207" t="s">
        <v>60</v>
      </c>
    </row>
    <row r="9" spans="2:13" ht="13.5" thickBot="1">
      <c r="B9" s="93" t="s">
        <v>14</v>
      </c>
      <c r="C9" s="94">
        <f>YEAR-6</f>
        <v>2017</v>
      </c>
      <c r="D9" s="95">
        <f>YEAR-5</f>
        <v>2018</v>
      </c>
      <c r="E9" s="95">
        <f>YEAR-4</f>
        <v>2019</v>
      </c>
      <c r="F9" s="95">
        <f>YEAR-3</f>
        <v>2020</v>
      </c>
      <c r="G9" s="95">
        <f>YEAR-2</f>
        <v>2021</v>
      </c>
      <c r="H9" s="95">
        <f>YEAR-1</f>
        <v>2022</v>
      </c>
      <c r="I9" s="94">
        <f>YEAR</f>
        <v>2023</v>
      </c>
      <c r="J9" s="206" t="str">
        <f>CONCATENATE(Perc1*100,"eme percentile")</f>
        <v>80eme percentile</v>
      </c>
      <c r="K9" s="96" t="s">
        <v>15</v>
      </c>
    </row>
    <row r="10" spans="2:13">
      <c r="B10" s="97">
        <v>1</v>
      </c>
      <c r="C10" s="111" t="s">
        <v>16</v>
      </c>
      <c r="D10" s="98" cm="1">
        <f t="array" ref="D10">_xlfn.LET(_xlpm.a,INDEX(Data!$A$1:$F$326,MATCH($B10&amp;YEAR-5,Data!$B$1:$B$326&amp;Data!$A$1:$A$326,0),3),IF(ISBLANK(_xlpm.a),"",_xlpm.a))</f>
        <v>7</v>
      </c>
      <c r="E10" s="98" cm="1">
        <f t="array" ref="E10">_xlfn.LET(_xlpm.a,INDEX(Data!$A$1:$F$326,MATCH($B10&amp;YEAR-4,Data!$B$1:$B$326&amp;Data!$A$1:$A$326,0),3),IF(ISBLANK(_xlpm.a),"",_xlpm.a))</f>
        <v>45</v>
      </c>
      <c r="F10" s="98" cm="1">
        <f t="array" ref="F10">_xlfn.LET(_xlpm.a,INDEX(Data!$A$1:$F$326,MATCH($B10&amp;YEAR-3,Data!$B$1:$B$326&amp;Data!$A$1:$A$326,0),3),IF(ISBLANK(_xlpm.a),"",_xlpm.a))</f>
        <v>11</v>
      </c>
      <c r="G10" s="98" cm="1">
        <f t="array" ref="G10">_xlfn.LET(_xlpm.a,INDEX(Data!$A$1:$F$326,MATCH($B10&amp;YEAR-2,Data!$B$1:$B$326&amp;Data!$A$1:$A$326,0),3),IF(ISBLANK(_xlpm.a),"",_xlpm.a))</f>
        <v>88</v>
      </c>
      <c r="H10" s="102" cm="1">
        <f t="array" ref="H10">_xlfn.LET(_xlpm.a,INDEX(Data!$A$1:$F$326,MATCH($B10&amp;YEAR-1,Data!$B$1:$B$326&amp;Data!$A$1:$A$326,0),3),IF(ISBLANK(_xlpm.a),"",_xlpm.a))</f>
        <v>2</v>
      </c>
      <c r="I10" s="102" cm="1">
        <f t="array" ref="I10">_xlfn.LET(_xlpm.a,INDEX(Data!$A$1:$F$326,MATCH($B10&amp;YEAR,Data!$B$1:$B$326&amp;Data!$A$1:$A$326,0),3),IF(ISBLANK(_xlpm.a),"",_xlpm.a))</f>
        <v>13</v>
      </c>
      <c r="J10" s="104" cm="1">
        <f t="array" ref="J10">IFERROR(_xlfn.LET(_xlpm.a,INDEX(threshold_output[],MATCH($B10&amp;$I$9,threshold_output[Week]&amp;threshold_output[Year],0),3),IF(ISBLANK(_xlpm.a),"",_xlpm.a)),"")</f>
        <v>35</v>
      </c>
      <c r="K10" s="106">
        <f>IFERROR($J10-$I10,"")</f>
        <v>22</v>
      </c>
      <c r="M10" s="34"/>
    </row>
    <row r="11" spans="2:13">
      <c r="B11" s="99">
        <v>2</v>
      </c>
      <c r="C11" s="110" t="s">
        <v>16</v>
      </c>
      <c r="D11" s="14" cm="1">
        <f t="array" ref="D11">_xlfn.LET(_xlpm.a,INDEX(Data!$A$1:$F$326,MATCH($B11&amp;YEAR-5,Data!$B$1:$B$326&amp;Data!$A$1:$A$326,0),3),IF(ISBLANK(_xlpm.a),"",_xlpm.a))</f>
        <v>9</v>
      </c>
      <c r="E11" s="14" cm="1">
        <f t="array" ref="E11">_xlfn.LET(_xlpm.a,INDEX(Data!$A$1:$F$326,MATCH($B11&amp;YEAR-4,Data!$B$1:$B$326&amp;Data!$A$1:$A$326,0),3),IF(ISBLANK(_xlpm.a),"",_xlpm.a))</f>
        <v>28</v>
      </c>
      <c r="F11" s="14" cm="1">
        <f t="array" ref="F11">_xlfn.LET(_xlpm.a,INDEX(Data!$A$1:$F$326,MATCH($B11&amp;YEAR-3,Data!$B$1:$B$326&amp;Data!$A$1:$A$326,0),3),IF(ISBLANK(_xlpm.a),"",_xlpm.a))</f>
        <v>23</v>
      </c>
      <c r="G11" s="14" cm="1">
        <f t="array" ref="G11">_xlfn.LET(_xlpm.a,INDEX(Data!$A$1:$F$326,MATCH($B11&amp;YEAR-2,Data!$B$1:$B$326&amp;Data!$A$1:$A$326,0),3),IF(ISBLANK(_xlpm.a),"",_xlpm.a))</f>
        <v>34</v>
      </c>
      <c r="H11" s="101" cm="1">
        <f t="array" ref="H11">_xlfn.LET(_xlpm.a,INDEX(Data!$A$1:$F$326,MATCH($B11&amp;YEAR-1,Data!$B$1:$B$326&amp;Data!$A$1:$A$326,0),3),IF(ISBLANK(_xlpm.a),"",_xlpm.a))</f>
        <v>2</v>
      </c>
      <c r="I11" s="101" cm="1">
        <f t="array" ref="I11">_xlfn.LET(_xlpm.a,INDEX(Data!$A$1:$F$326,MATCH($B11&amp;YEAR,Data!$B$1:$B$326&amp;Data!$A$1:$A$326,0),3),IF(ISBLANK(_xlpm.a),"",_xlpm.a))</f>
        <v>16</v>
      </c>
      <c r="J11" s="89" cm="1">
        <f t="array" ref="J11">IFERROR(_xlfn.LET(_xlpm.a,INDEX(threshold_output[],MATCH($B11&amp;$I$9,threshold_output[Week]&amp;threshold_output[Year],0),3),IF(ISBLANK(_xlpm.a),"",_xlpm.a)),"")</f>
        <v>29</v>
      </c>
      <c r="K11" s="107">
        <f>IFERROR($J11-$I11,"")</f>
        <v>13</v>
      </c>
    </row>
    <row r="12" spans="2:13">
      <c r="B12" s="99">
        <v>3</v>
      </c>
      <c r="C12" s="110" t="s">
        <v>16</v>
      </c>
      <c r="D12" s="14" cm="1">
        <f t="array" ref="D12">_xlfn.LET(_xlpm.a,INDEX(Data!$A$1:$F$326,MATCH($B12&amp;YEAR-5,Data!$B$1:$B$326&amp;Data!$A$1:$A$326,0),3),IF(ISBLANK(_xlpm.a),"",_xlpm.a))</f>
        <v>11</v>
      </c>
      <c r="E12" s="14" cm="1">
        <f t="array" ref="E12">_xlfn.LET(_xlpm.a,INDEX(Data!$A$1:$F$326,MATCH($B12&amp;YEAR-4,Data!$B$1:$B$326&amp;Data!$A$1:$A$326,0),3),IF(ISBLANK(_xlpm.a),"",_xlpm.a))</f>
        <v>27</v>
      </c>
      <c r="F12" s="14" cm="1">
        <f t="array" ref="F12">_xlfn.LET(_xlpm.a,INDEX(Data!$A$1:$F$326,MATCH($B12&amp;YEAR-3,Data!$B$1:$B$326&amp;Data!$A$1:$A$326,0),3),IF(ISBLANK(_xlpm.a),"",_xlpm.a))</f>
        <v>16</v>
      </c>
      <c r="G12" s="14" cm="1">
        <f t="array" ref="G12">_xlfn.LET(_xlpm.a,INDEX(Data!$A$1:$F$326,MATCH($B12&amp;YEAR-2,Data!$B$1:$B$326&amp;Data!$A$1:$A$326,0),3),IF(ISBLANK(_xlpm.a),"",_xlpm.a))</f>
        <v>26</v>
      </c>
      <c r="H12" s="101" cm="1">
        <f t="array" ref="H12">_xlfn.LET(_xlpm.a,INDEX(Data!$A$1:$F$326,MATCH($B12&amp;YEAR-1,Data!$B$1:$B$326&amp;Data!$A$1:$A$326,0),3),IF(ISBLANK(_xlpm.a),"",_xlpm.a))</f>
        <v>3</v>
      </c>
      <c r="I12" s="101" cm="1">
        <f t="array" ref="I12">_xlfn.LET(_xlpm.a,INDEX(Data!$A$1:$F$326,MATCH($B12&amp;YEAR,Data!$B$1:$B$326&amp;Data!$A$1:$A$326,0),3),IF(ISBLANK(_xlpm.a),"",_xlpm.a))</f>
        <v>9</v>
      </c>
      <c r="J12" s="89" cm="1">
        <f t="array" ref="J12">IFERROR(_xlfn.LET(_xlpm.a,INDEX(threshold_output[],MATCH($B12&amp;$I$9,threshold_output[Week]&amp;threshold_output[Year],0),3),IF(ISBLANK(_xlpm.a),"",_xlpm.a)),"")</f>
        <v>27</v>
      </c>
      <c r="K12" s="107">
        <f t="shared" ref="K12:K62" si="0">IFERROR($J12-$I12,"")</f>
        <v>18</v>
      </c>
    </row>
    <row r="13" spans="2:13">
      <c r="B13" s="99">
        <v>4</v>
      </c>
      <c r="C13" s="110" t="s">
        <v>16</v>
      </c>
      <c r="D13" s="14" cm="1">
        <f t="array" ref="D13">_xlfn.LET(_xlpm.a,INDEX(Data!$A$1:$F$326,MATCH($B13&amp;YEAR-5,Data!$B$1:$B$326&amp;Data!$A$1:$A$326,0),3),IF(ISBLANK(_xlpm.a),"",_xlpm.a))</f>
        <v>18</v>
      </c>
      <c r="E13" s="14" cm="1">
        <f t="array" ref="E13">_xlfn.LET(_xlpm.a,INDEX(Data!$A$1:$F$326,MATCH($B13&amp;YEAR-4,Data!$B$1:$B$326&amp;Data!$A$1:$A$326,0),3),IF(ISBLANK(_xlpm.a),"",_xlpm.a))</f>
        <v>25</v>
      </c>
      <c r="F13" s="14" cm="1">
        <f t="array" ref="F13">_xlfn.LET(_xlpm.a,INDEX(Data!$A$1:$F$326,MATCH($B13&amp;YEAR-3,Data!$B$1:$B$326&amp;Data!$A$1:$A$326,0),3),IF(ISBLANK(_xlpm.a),"",_xlpm.a))</f>
        <v>22</v>
      </c>
      <c r="G13" s="14" cm="1">
        <f t="array" ref="G13">_xlfn.LET(_xlpm.a,INDEX(Data!$A$1:$F$326,MATCH($B13&amp;YEAR-2,Data!$B$1:$B$326&amp;Data!$A$1:$A$326,0),3),IF(ISBLANK(_xlpm.a),"",_xlpm.a))</f>
        <v>26</v>
      </c>
      <c r="H13" s="101" cm="1">
        <f t="array" ref="H13">_xlfn.LET(_xlpm.a,INDEX(Data!$A$1:$F$326,MATCH($B13&amp;YEAR-1,Data!$B$1:$B$326&amp;Data!$A$1:$A$326,0),3),IF(ISBLANK(_xlpm.a),"",_xlpm.a))</f>
        <v>2</v>
      </c>
      <c r="I13" s="101" cm="1">
        <f t="array" ref="I13">_xlfn.LET(_xlpm.a,INDEX(Data!$A$1:$F$326,MATCH($B13&amp;YEAR,Data!$B$1:$B$326&amp;Data!$A$1:$A$326,0),3),IF(ISBLANK(_xlpm.a),"",_xlpm.a))</f>
        <v>24</v>
      </c>
      <c r="J13" s="89" cm="1">
        <f t="array" ref="J13">IFERROR(_xlfn.LET(_xlpm.a,INDEX(threshold_output[],MATCH($B13&amp;$I$9,threshold_output[Week]&amp;threshold_output[Year],0),3),IF(ISBLANK(_xlpm.a),"",_xlpm.a)),"")</f>
        <v>26</v>
      </c>
      <c r="K13" s="107">
        <f t="shared" si="0"/>
        <v>2</v>
      </c>
    </row>
    <row r="14" spans="2:13">
      <c r="B14" s="99">
        <v>5</v>
      </c>
      <c r="C14" s="110" t="s">
        <v>16</v>
      </c>
      <c r="D14" s="14" cm="1">
        <f t="array" ref="D14">_xlfn.LET(_xlpm.a,INDEX(Data!$A$1:$F$326,MATCH($B14&amp;YEAR-5,Data!$B$1:$B$326&amp;Data!$A$1:$A$326,0),3),IF(ISBLANK(_xlpm.a),"",_xlpm.a))</f>
        <v>18</v>
      </c>
      <c r="E14" s="14" cm="1">
        <f t="array" ref="E14">_xlfn.LET(_xlpm.a,INDEX(Data!$A$1:$F$326,MATCH($B14&amp;YEAR-4,Data!$B$1:$B$326&amp;Data!$A$1:$A$326,0),3),IF(ISBLANK(_xlpm.a),"",_xlpm.a))</f>
        <v>20</v>
      </c>
      <c r="F14" s="14" cm="1">
        <f t="array" ref="F14">_xlfn.LET(_xlpm.a,INDEX(Data!$A$1:$F$326,MATCH($B14&amp;YEAR-3,Data!$B$1:$B$326&amp;Data!$A$1:$A$326,0),3),IF(ISBLANK(_xlpm.a),"",_xlpm.a))</f>
        <v>23</v>
      </c>
      <c r="G14" s="14" cm="1">
        <f t="array" ref="G14">_xlfn.LET(_xlpm.a,INDEX(Data!$A$1:$F$326,MATCH($B14&amp;YEAR-2,Data!$B$1:$B$326&amp;Data!$A$1:$A$326,0),3),IF(ISBLANK(_xlpm.a),"",_xlpm.a))</f>
        <v>35</v>
      </c>
      <c r="H14" s="101" cm="1">
        <f t="array" ref="H14">_xlfn.LET(_xlpm.a,INDEX(Data!$A$1:$F$326,MATCH($B14&amp;YEAR-1,Data!$B$1:$B$326&amp;Data!$A$1:$A$326,0),3),IF(ISBLANK(_xlpm.a),"",_xlpm.a))</f>
        <v>4</v>
      </c>
      <c r="I14" s="101" cm="1">
        <f t="array" ref="I14">_xlfn.LET(_xlpm.a,INDEX(Data!$A$1:$F$326,MATCH($B14&amp;YEAR,Data!$B$1:$B$326&amp;Data!$A$1:$A$326,0),3),IF(ISBLANK(_xlpm.a),"",_xlpm.a))</f>
        <v>21</v>
      </c>
      <c r="J14" s="89" cm="1">
        <f t="array" ref="J14">IFERROR(_xlfn.LET(_xlpm.a,INDEX(threshold_output[],MATCH($B14&amp;$I$9,threshold_output[Week]&amp;threshold_output[Year],0),3),IF(ISBLANK(_xlpm.a),"",_xlpm.a)),"")</f>
        <v>26</v>
      </c>
      <c r="K14" s="107">
        <f t="shared" si="0"/>
        <v>5</v>
      </c>
    </row>
    <row r="15" spans="2:13">
      <c r="B15" s="99">
        <v>6</v>
      </c>
      <c r="C15" s="110" t="s">
        <v>16</v>
      </c>
      <c r="D15" s="14" cm="1">
        <f t="array" ref="D15">_xlfn.LET(_xlpm.a,INDEX(Data!$A$1:$F$326,MATCH($B15&amp;YEAR-5,Data!$B$1:$B$326&amp;Data!$A$1:$A$326,0),3),IF(ISBLANK(_xlpm.a),"",_xlpm.a))</f>
        <v>16</v>
      </c>
      <c r="E15" s="14" cm="1">
        <f t="array" ref="E15">_xlfn.LET(_xlpm.a,INDEX(Data!$A$1:$F$326,MATCH($B15&amp;YEAR-4,Data!$B$1:$B$326&amp;Data!$A$1:$A$326,0),3),IF(ISBLANK(_xlpm.a),"",_xlpm.a))</f>
        <v>20</v>
      </c>
      <c r="F15" s="14" cm="1">
        <f t="array" ref="F15">_xlfn.LET(_xlpm.a,INDEX(Data!$A$1:$F$326,MATCH($B15&amp;YEAR-3,Data!$B$1:$B$326&amp;Data!$A$1:$A$326,0),3),IF(ISBLANK(_xlpm.a),"",_xlpm.a))</f>
        <v>23</v>
      </c>
      <c r="G15" s="14" cm="1">
        <f t="array" ref="G15">_xlfn.LET(_xlpm.a,INDEX(Data!$A$1:$F$326,MATCH($B15&amp;YEAR-2,Data!$B$1:$B$326&amp;Data!$A$1:$A$326,0),3),IF(ISBLANK(_xlpm.a),"",_xlpm.a))</f>
        <v>14</v>
      </c>
      <c r="H15" s="101" cm="1">
        <f t="array" ref="H15">_xlfn.LET(_xlpm.a,INDEX(Data!$A$1:$F$326,MATCH($B15&amp;YEAR-1,Data!$B$1:$B$326&amp;Data!$A$1:$A$326,0),3),IF(ISBLANK(_xlpm.a),"",_xlpm.a))</f>
        <v>4</v>
      </c>
      <c r="I15" s="101" cm="1">
        <f t="array" ref="I15">_xlfn.LET(_xlpm.a,INDEX(Data!$A$1:$F$326,MATCH($B15&amp;YEAR,Data!$B$1:$B$326&amp;Data!$A$1:$A$326,0),3),IF(ISBLANK(_xlpm.a),"",_xlpm.a))</f>
        <v>31</v>
      </c>
      <c r="J15" s="89" cm="1">
        <f t="array" ref="J15">IFERROR(_xlfn.LET(_xlpm.a,INDEX(threshold_output[],MATCH($B15&amp;$I$9,threshold_output[Week]&amp;threshold_output[Year],0),3),IF(ISBLANK(_xlpm.a),"",_xlpm.a)),"")</f>
        <v>33</v>
      </c>
      <c r="K15" s="107">
        <f t="shared" si="0"/>
        <v>2</v>
      </c>
    </row>
    <row r="16" spans="2:13">
      <c r="B16" s="99">
        <v>7</v>
      </c>
      <c r="C16" s="110" t="s">
        <v>16</v>
      </c>
      <c r="D16" s="14" cm="1">
        <f t="array" ref="D16">_xlfn.LET(_xlpm.a,INDEX(Data!$A$1:$F$326,MATCH($B16&amp;YEAR-5,Data!$B$1:$B$326&amp;Data!$A$1:$A$326,0),3),IF(ISBLANK(_xlpm.a),"",_xlpm.a))</f>
        <v>32</v>
      </c>
      <c r="E16" s="14" cm="1">
        <f t="array" ref="E16">_xlfn.LET(_xlpm.a,INDEX(Data!$A$1:$F$326,MATCH($B16&amp;YEAR-4,Data!$B$1:$B$326&amp;Data!$A$1:$A$326,0),3),IF(ISBLANK(_xlpm.a),"",_xlpm.a))</f>
        <v>18</v>
      </c>
      <c r="F16" s="14" cm="1">
        <f t="array" ref="F16">_xlfn.LET(_xlpm.a,INDEX(Data!$A$1:$F$326,MATCH($B16&amp;YEAR-3,Data!$B$1:$B$326&amp;Data!$A$1:$A$326,0),3),IF(ISBLANK(_xlpm.a),"",_xlpm.a))</f>
        <v>50</v>
      </c>
      <c r="G16" s="14" cm="1">
        <f t="array" ref="G16">_xlfn.LET(_xlpm.a,INDEX(Data!$A$1:$F$326,MATCH($B16&amp;YEAR-2,Data!$B$1:$B$326&amp;Data!$A$1:$A$326,0),3),IF(ISBLANK(_xlpm.a),"",_xlpm.a))</f>
        <v>37</v>
      </c>
      <c r="H16" s="101" cm="1">
        <f t="array" ref="H16">_xlfn.LET(_xlpm.a,INDEX(Data!$A$1:$F$326,MATCH($B16&amp;YEAR-1,Data!$B$1:$B$326&amp;Data!$A$1:$A$326,0),3),IF(ISBLANK(_xlpm.a),"",_xlpm.a))</f>
        <v>4</v>
      </c>
      <c r="I16" s="101" cm="1">
        <f t="array" ref="I16">_xlfn.LET(_xlpm.a,INDEX(Data!$A$1:$F$326,MATCH($B16&amp;YEAR,Data!$B$1:$B$326&amp;Data!$A$1:$A$326,0),3),IF(ISBLANK(_xlpm.a),"",_xlpm.a))</f>
        <v>30</v>
      </c>
      <c r="J16" s="89" cm="1">
        <f t="array" ref="J16">IFERROR(_xlfn.LET(_xlpm.a,INDEX(threshold_output[],MATCH($B16&amp;$I$9,threshold_output[Week]&amp;threshold_output[Year],0),3),IF(ISBLANK(_xlpm.a),"",_xlpm.a)),"")</f>
        <v>35</v>
      </c>
      <c r="K16" s="107">
        <f t="shared" si="0"/>
        <v>5</v>
      </c>
    </row>
    <row r="17" spans="2:11">
      <c r="B17" s="99">
        <v>8</v>
      </c>
      <c r="C17" s="110" t="s">
        <v>16</v>
      </c>
      <c r="D17" s="14" cm="1">
        <f t="array" ref="D17">_xlfn.LET(_xlpm.a,INDEX(Data!$A$1:$F$326,MATCH($B17&amp;YEAR-5,Data!$B$1:$B$326&amp;Data!$A$1:$A$326,0),3),IF(ISBLANK(_xlpm.a),"",_xlpm.a))</f>
        <v>36</v>
      </c>
      <c r="E17" s="14" cm="1">
        <f t="array" ref="E17">_xlfn.LET(_xlpm.a,INDEX(Data!$A$1:$F$326,MATCH($B17&amp;YEAR-4,Data!$B$1:$B$326&amp;Data!$A$1:$A$326,0),3),IF(ISBLANK(_xlpm.a),"",_xlpm.a))</f>
        <v>28</v>
      </c>
      <c r="F17" s="14" cm="1">
        <f t="array" ref="F17">_xlfn.LET(_xlpm.a,INDEX(Data!$A$1:$F$326,MATCH($B17&amp;YEAR-3,Data!$B$1:$B$326&amp;Data!$A$1:$A$326,0),3),IF(ISBLANK(_xlpm.a),"",_xlpm.a))</f>
        <v>44</v>
      </c>
      <c r="G17" s="14" cm="1">
        <f t="array" ref="G17">_xlfn.LET(_xlpm.a,INDEX(Data!$A$1:$F$326,MATCH($B17&amp;YEAR-2,Data!$B$1:$B$326&amp;Data!$A$1:$A$326,0),3),IF(ISBLANK(_xlpm.a),"",_xlpm.a))</f>
        <v>29</v>
      </c>
      <c r="H17" s="101" cm="1">
        <f t="array" ref="H17">_xlfn.LET(_xlpm.a,INDEX(Data!$A$1:$F$326,MATCH($B17&amp;YEAR-1,Data!$B$1:$B$326&amp;Data!$A$1:$A$326,0),3),IF(ISBLANK(_xlpm.a),"",_xlpm.a))</f>
        <v>7</v>
      </c>
      <c r="I17" s="101" cm="1">
        <f t="array" ref="I17">_xlfn.LET(_xlpm.a,INDEX(Data!$A$1:$F$326,MATCH($B17&amp;YEAR,Data!$B$1:$B$326&amp;Data!$A$1:$A$326,0),3),IF(ISBLANK(_xlpm.a),"",_xlpm.a))</f>
        <v>39</v>
      </c>
      <c r="J17" s="89" cm="1">
        <f t="array" ref="J17">IFERROR(_xlfn.LET(_xlpm.a,INDEX(threshold_output[],MATCH($B17&amp;$I$9,threshold_output[Week]&amp;threshold_output[Year],0),3),IF(ISBLANK(_xlpm.a),"",_xlpm.a)),"")</f>
        <v>36</v>
      </c>
      <c r="K17" s="107">
        <f t="shared" si="0"/>
        <v>-3</v>
      </c>
    </row>
    <row r="18" spans="2:11">
      <c r="B18" s="99">
        <v>9</v>
      </c>
      <c r="C18" s="110" t="s">
        <v>16</v>
      </c>
      <c r="D18" s="14" cm="1">
        <f t="array" ref="D18">_xlfn.LET(_xlpm.a,INDEX(Data!$A$1:$F$326,MATCH($B18&amp;YEAR-5,Data!$B$1:$B$326&amp;Data!$A$1:$A$326,0),3),IF(ISBLANK(_xlpm.a),"",_xlpm.a))</f>
        <v>31</v>
      </c>
      <c r="E18" s="14" cm="1">
        <f t="array" ref="E18">_xlfn.LET(_xlpm.a,INDEX(Data!$A$1:$F$326,MATCH($B18&amp;YEAR-4,Data!$B$1:$B$326&amp;Data!$A$1:$A$326,0),3),IF(ISBLANK(_xlpm.a),"",_xlpm.a))</f>
        <v>15</v>
      </c>
      <c r="F18" s="14" cm="1">
        <f t="array" ref="F18">_xlfn.LET(_xlpm.a,INDEX(Data!$A$1:$F$326,MATCH($B18&amp;YEAR-3,Data!$B$1:$B$326&amp;Data!$A$1:$A$326,0),3),IF(ISBLANK(_xlpm.a),"",_xlpm.a))</f>
        <v>39</v>
      </c>
      <c r="G18" s="14" cm="1">
        <f t="array" ref="G18">_xlfn.LET(_xlpm.a,INDEX(Data!$A$1:$F$326,MATCH($B18&amp;YEAR-2,Data!$B$1:$B$326&amp;Data!$A$1:$A$326,0),3),IF(ISBLANK(_xlpm.a),"",_xlpm.a))</f>
        <v>12</v>
      </c>
      <c r="H18" s="101" cm="1">
        <f t="array" ref="H18">_xlfn.LET(_xlpm.a,INDEX(Data!$A$1:$F$326,MATCH($B18&amp;YEAR-1,Data!$B$1:$B$326&amp;Data!$A$1:$A$326,0),3),IF(ISBLANK(_xlpm.a),"",_xlpm.a))</f>
        <v>3</v>
      </c>
      <c r="I18" s="101" cm="1">
        <f t="array" ref="I18">_xlfn.LET(_xlpm.a,INDEX(Data!$A$1:$F$326,MATCH($B18&amp;YEAR,Data!$B$1:$B$326&amp;Data!$A$1:$A$326,0),3),IF(ISBLANK(_xlpm.a),"",_xlpm.a))</f>
        <v>44</v>
      </c>
      <c r="J18" s="89" cm="1">
        <f t="array" ref="J18">IFERROR(_xlfn.LET(_xlpm.a,INDEX(threshold_output[],MATCH($B18&amp;$I$9,threshold_output[Week]&amp;threshold_output[Year],0),3),IF(ISBLANK(_xlpm.a),"",_xlpm.a)),"")</f>
        <v>36</v>
      </c>
      <c r="K18" s="107">
        <f t="shared" si="0"/>
        <v>-8</v>
      </c>
    </row>
    <row r="19" spans="2:11">
      <c r="B19" s="99">
        <v>10</v>
      </c>
      <c r="C19" s="110" t="s">
        <v>16</v>
      </c>
      <c r="D19" s="14" cm="1">
        <f t="array" ref="D19">_xlfn.LET(_xlpm.a,INDEX(Data!$A$1:$F$326,MATCH($B19&amp;YEAR-5,Data!$B$1:$B$326&amp;Data!$A$1:$A$326,0),3),IF(ISBLANK(_xlpm.a),"",_xlpm.a))</f>
        <v>28</v>
      </c>
      <c r="E19" s="14" cm="1">
        <f t="array" ref="E19">_xlfn.LET(_xlpm.a,INDEX(Data!$A$1:$F$326,MATCH($B19&amp;YEAR-4,Data!$B$1:$B$326&amp;Data!$A$1:$A$326,0),3),IF(ISBLANK(_xlpm.a),"",_xlpm.a))</f>
        <v>5</v>
      </c>
      <c r="F19" s="14" cm="1">
        <f t="array" ref="F19">_xlfn.LET(_xlpm.a,INDEX(Data!$A$1:$F$326,MATCH($B19&amp;YEAR-3,Data!$B$1:$B$326&amp;Data!$A$1:$A$326,0),3),IF(ISBLANK(_xlpm.a),"",_xlpm.a))</f>
        <v>40</v>
      </c>
      <c r="G19" s="14" cm="1">
        <f t="array" ref="G19">_xlfn.LET(_xlpm.a,INDEX(Data!$A$1:$F$326,MATCH($B19&amp;YEAR-2,Data!$B$1:$B$326&amp;Data!$A$1:$A$326,0),3),IF(ISBLANK(_xlpm.a),"",_xlpm.a))</f>
        <v>10</v>
      </c>
      <c r="H19" s="101" cm="1">
        <f t="array" ref="H19">_xlfn.LET(_xlpm.a,INDEX(Data!$A$1:$F$326,MATCH($B19&amp;YEAR-1,Data!$B$1:$B$326&amp;Data!$A$1:$A$326,0),3),IF(ISBLANK(_xlpm.a),"",_xlpm.a))</f>
        <v>0</v>
      </c>
      <c r="I19" s="101" t="str" cm="1">
        <f t="array" ref="I19">_xlfn.LET(_xlpm.a,INDEX(Data!$A$1:$F$326,MATCH($B19&amp;YEAR,Data!$B$1:$B$326&amp;Data!$A$1:$A$326,0),3),IF(ISBLANK(_xlpm.a),"",_xlpm.a))</f>
        <v/>
      </c>
      <c r="J19" s="89" cm="1">
        <f t="array" ref="J19">IFERROR(_xlfn.LET(_xlpm.a,INDEX(threshold_output[],MATCH($B19&amp;$I$9,threshold_output[Week]&amp;threshold_output[Year],0),3),IF(ISBLANK(_xlpm.a),"",_xlpm.a)),"")</f>
        <v>29</v>
      </c>
      <c r="K19" s="107" t="str">
        <f t="shared" si="0"/>
        <v/>
      </c>
    </row>
    <row r="20" spans="2:11">
      <c r="B20" s="99">
        <v>11</v>
      </c>
      <c r="C20" s="110" t="s">
        <v>16</v>
      </c>
      <c r="D20" s="14" cm="1">
        <f t="array" ref="D20">_xlfn.LET(_xlpm.a,INDEX(Data!$A$1:$F$326,MATCH($B20&amp;YEAR-5,Data!$B$1:$B$326&amp;Data!$A$1:$A$326,0),3),IF(ISBLANK(_xlpm.a),"",_xlpm.a))</f>
        <v>18</v>
      </c>
      <c r="E20" s="14" cm="1">
        <f t="array" ref="E20">_xlfn.LET(_xlpm.a,INDEX(Data!$A$1:$F$326,MATCH($B20&amp;YEAR-4,Data!$B$1:$B$326&amp;Data!$A$1:$A$326,0),3),IF(ISBLANK(_xlpm.a),"",_xlpm.a))</f>
        <v>8</v>
      </c>
      <c r="F20" s="14" cm="1">
        <f t="array" ref="F20">_xlfn.LET(_xlpm.a,INDEX(Data!$A$1:$F$326,MATCH($B20&amp;YEAR-3,Data!$B$1:$B$326&amp;Data!$A$1:$A$326,0),3),IF(ISBLANK(_xlpm.a),"",_xlpm.a))</f>
        <v>23</v>
      </c>
      <c r="G20" s="14" cm="1">
        <f t="array" ref="G20">_xlfn.LET(_xlpm.a,INDEX(Data!$A$1:$F$326,MATCH($B20&amp;YEAR-2,Data!$B$1:$B$326&amp;Data!$A$1:$A$326,0),3),IF(ISBLANK(_xlpm.a),"",_xlpm.a))</f>
        <v>20</v>
      </c>
      <c r="H20" s="101" cm="1">
        <f t="array" ref="H20">_xlfn.LET(_xlpm.a,INDEX(Data!$A$1:$F$326,MATCH($B20&amp;YEAR-1,Data!$B$1:$B$326&amp;Data!$A$1:$A$326,0),3),IF(ISBLANK(_xlpm.a),"",_xlpm.a))</f>
        <v>0</v>
      </c>
      <c r="I20" s="101" t="str" cm="1">
        <f t="array" ref="I20">_xlfn.LET(_xlpm.a,INDEX(Data!$A$1:$F$326,MATCH($B20&amp;YEAR,Data!$B$1:$B$326&amp;Data!$A$1:$A$326,0),3),IF(ISBLANK(_xlpm.a),"",_xlpm.a))</f>
        <v/>
      </c>
      <c r="J20" s="89" cm="1">
        <f t="array" ref="J20">IFERROR(_xlfn.LET(_xlpm.a,INDEX(threshold_output[],MATCH($B20&amp;$I$9,threshold_output[Week]&amp;threshold_output[Year],0),3),IF(ISBLANK(_xlpm.a),"",_xlpm.a)),"")</f>
        <v>22</v>
      </c>
      <c r="K20" s="107" t="str">
        <f t="shared" si="0"/>
        <v/>
      </c>
    </row>
    <row r="21" spans="2:11">
      <c r="B21" s="99">
        <v>12</v>
      </c>
      <c r="C21" s="110" t="s">
        <v>16</v>
      </c>
      <c r="D21" s="14" cm="1">
        <f t="array" ref="D21">_xlfn.LET(_xlpm.a,INDEX(Data!$A$1:$F$326,MATCH($B21&amp;YEAR-5,Data!$B$1:$B$326&amp;Data!$A$1:$A$326,0),3),IF(ISBLANK(_xlpm.a),"",_xlpm.a))</f>
        <v>19</v>
      </c>
      <c r="E21" s="14" cm="1">
        <f t="array" ref="E21">_xlfn.LET(_xlpm.a,INDEX(Data!$A$1:$F$326,MATCH($B21&amp;YEAR-4,Data!$B$1:$B$326&amp;Data!$A$1:$A$326,0),3),IF(ISBLANK(_xlpm.a),"",_xlpm.a))</f>
        <v>7</v>
      </c>
      <c r="F21" s="14" cm="1">
        <f t="array" ref="F21">_xlfn.LET(_xlpm.a,INDEX(Data!$A$1:$F$326,MATCH($B21&amp;YEAR-3,Data!$B$1:$B$326&amp;Data!$A$1:$A$326,0),3),IF(ISBLANK(_xlpm.a),"",_xlpm.a))</f>
        <v>22</v>
      </c>
      <c r="G21" s="14" cm="1">
        <f t="array" ref="G21">_xlfn.LET(_xlpm.a,INDEX(Data!$A$1:$F$326,MATCH($B21&amp;YEAR-2,Data!$B$1:$B$326&amp;Data!$A$1:$A$326,0),3),IF(ISBLANK(_xlpm.a),"",_xlpm.a))</f>
        <v>8</v>
      </c>
      <c r="H21" s="101" cm="1">
        <f t="array" ref="H21">_xlfn.LET(_xlpm.a,INDEX(Data!$A$1:$F$326,MATCH($B21&amp;YEAR-1,Data!$B$1:$B$326&amp;Data!$A$1:$A$326,0),3),IF(ISBLANK(_xlpm.a),"",_xlpm.a))</f>
        <v>1</v>
      </c>
      <c r="I21" s="101" t="str" cm="1">
        <f t="array" ref="I21">_xlfn.LET(_xlpm.a,INDEX(Data!$A$1:$F$326,MATCH($B21&amp;YEAR,Data!$B$1:$B$326&amp;Data!$A$1:$A$326,0),3),IF(ISBLANK(_xlpm.a),"",_xlpm.a))</f>
        <v/>
      </c>
      <c r="J21" s="89" cm="1">
        <f t="array" ref="J21">IFERROR(_xlfn.LET(_xlpm.a,INDEX(threshold_output[],MATCH($B21&amp;$I$9,threshold_output[Week]&amp;threshold_output[Year],0),3),IF(ISBLANK(_xlpm.a),"",_xlpm.a)),"")</f>
        <v>19</v>
      </c>
      <c r="K21" s="107" t="str">
        <f t="shared" si="0"/>
        <v/>
      </c>
    </row>
    <row r="22" spans="2:11">
      <c r="B22" s="99">
        <v>13</v>
      </c>
      <c r="C22" s="110" t="s">
        <v>16</v>
      </c>
      <c r="D22" s="14" cm="1">
        <f t="array" ref="D22">_xlfn.LET(_xlpm.a,INDEX(Data!$A$1:$F$326,MATCH($B22&amp;YEAR-5,Data!$B$1:$B$326&amp;Data!$A$1:$A$326,0),3),IF(ISBLANK(_xlpm.a),"",_xlpm.a))</f>
        <v>13</v>
      </c>
      <c r="E22" s="14" cm="1">
        <f t="array" ref="E22">_xlfn.LET(_xlpm.a,INDEX(Data!$A$1:$F$326,MATCH($B22&amp;YEAR-4,Data!$B$1:$B$326&amp;Data!$A$1:$A$326,0),3),IF(ISBLANK(_xlpm.a),"",_xlpm.a))</f>
        <v>10</v>
      </c>
      <c r="F22" s="14" cm="1">
        <f t="array" ref="F22">_xlfn.LET(_xlpm.a,INDEX(Data!$A$1:$F$326,MATCH($B22&amp;YEAR-3,Data!$B$1:$B$326&amp;Data!$A$1:$A$326,0),3),IF(ISBLANK(_xlpm.a),"",_xlpm.a))</f>
        <v>8</v>
      </c>
      <c r="G22" s="14" cm="1">
        <f t="array" ref="G22">_xlfn.LET(_xlpm.a,INDEX(Data!$A$1:$F$326,MATCH($B22&amp;YEAR-2,Data!$B$1:$B$326&amp;Data!$A$1:$A$326,0),3),IF(ISBLANK(_xlpm.a),"",_xlpm.a))</f>
        <v>16</v>
      </c>
      <c r="H22" s="101" cm="1">
        <f t="array" ref="H22">_xlfn.LET(_xlpm.a,INDEX(Data!$A$1:$F$326,MATCH($B22&amp;YEAR-1,Data!$B$1:$B$326&amp;Data!$A$1:$A$326,0),3),IF(ISBLANK(_xlpm.a),"",_xlpm.a))</f>
        <v>2</v>
      </c>
      <c r="I22" s="101" t="str" cm="1">
        <f t="array" ref="I22">_xlfn.LET(_xlpm.a,INDEX(Data!$A$1:$F$326,MATCH($B22&amp;YEAR,Data!$B$1:$B$326&amp;Data!$A$1:$A$326,0),3),IF(ISBLANK(_xlpm.a),"",_xlpm.a))</f>
        <v/>
      </c>
      <c r="J22" s="89" cm="1">
        <f t="array" ref="J22">IFERROR(_xlfn.LET(_xlpm.a,INDEX(threshold_output[],MATCH($B22&amp;$I$9,threshold_output[Week]&amp;threshold_output[Year],0),3),IF(ISBLANK(_xlpm.a),"",_xlpm.a)),"")</f>
        <v>16</v>
      </c>
      <c r="K22" s="107" t="str">
        <f t="shared" si="0"/>
        <v/>
      </c>
    </row>
    <row r="23" spans="2:11">
      <c r="B23" s="99">
        <v>14</v>
      </c>
      <c r="C23" s="110" t="s">
        <v>16</v>
      </c>
      <c r="D23" s="14" cm="1">
        <f t="array" ref="D23">_xlfn.LET(_xlpm.a,INDEX(Data!$A$1:$F$326,MATCH($B23&amp;YEAR-5,Data!$B$1:$B$326&amp;Data!$A$1:$A$326,0),3),IF(ISBLANK(_xlpm.a),"",_xlpm.a))</f>
        <v>8</v>
      </c>
      <c r="E23" s="14" cm="1">
        <f t="array" ref="E23">_xlfn.LET(_xlpm.a,INDEX(Data!$A$1:$F$326,MATCH($B23&amp;YEAR-4,Data!$B$1:$B$326&amp;Data!$A$1:$A$326,0),3),IF(ISBLANK(_xlpm.a),"",_xlpm.a))</f>
        <v>12</v>
      </c>
      <c r="F23" s="14" cm="1">
        <f t="array" ref="F23">_xlfn.LET(_xlpm.a,INDEX(Data!$A$1:$F$326,MATCH($B23&amp;YEAR-3,Data!$B$1:$B$326&amp;Data!$A$1:$A$326,0),3),IF(ISBLANK(_xlpm.a),"",_xlpm.a))</f>
        <v>4</v>
      </c>
      <c r="G23" s="14" cm="1">
        <f t="array" ref="G23">_xlfn.LET(_xlpm.a,INDEX(Data!$A$1:$F$326,MATCH($B23&amp;YEAR-2,Data!$B$1:$B$326&amp;Data!$A$1:$A$326,0),3),IF(ISBLANK(_xlpm.a),"",_xlpm.a))</f>
        <v>11</v>
      </c>
      <c r="H23" s="101" cm="1">
        <f t="array" ref="H23">_xlfn.LET(_xlpm.a,INDEX(Data!$A$1:$F$326,MATCH($B23&amp;YEAR-1,Data!$B$1:$B$326&amp;Data!$A$1:$A$326,0),3),IF(ISBLANK(_xlpm.a),"",_xlpm.a))</f>
        <v>0</v>
      </c>
      <c r="I23" s="101" t="str" cm="1">
        <f t="array" ref="I23">_xlfn.LET(_xlpm.a,INDEX(Data!$A$1:$F$326,MATCH($B23&amp;YEAR,Data!$B$1:$B$326&amp;Data!$A$1:$A$326,0),3),IF(ISBLANK(_xlpm.a),"",_xlpm.a))</f>
        <v/>
      </c>
      <c r="J23" s="89" cm="1">
        <f t="array" ref="J23">IFERROR(_xlfn.LET(_xlpm.a,INDEX(threshold_output[],MATCH($B23&amp;$I$9,threshold_output[Week]&amp;threshold_output[Year],0),3),IF(ISBLANK(_xlpm.a),"",_xlpm.a)),"")</f>
        <v>13</v>
      </c>
      <c r="K23" s="107" t="str">
        <f t="shared" si="0"/>
        <v/>
      </c>
    </row>
    <row r="24" spans="2:11">
      <c r="B24" s="99">
        <v>15</v>
      </c>
      <c r="C24" s="110" t="s">
        <v>16</v>
      </c>
      <c r="D24" s="14" cm="1">
        <f t="array" ref="D24">_xlfn.LET(_xlpm.a,INDEX(Data!$A$1:$F$326,MATCH($B24&amp;YEAR-5,Data!$B$1:$B$326&amp;Data!$A$1:$A$326,0),3),IF(ISBLANK(_xlpm.a),"",_xlpm.a))</f>
        <v>9</v>
      </c>
      <c r="E24" s="14" cm="1">
        <f t="array" ref="E24">_xlfn.LET(_xlpm.a,INDEX(Data!$A$1:$F$326,MATCH($B24&amp;YEAR-4,Data!$B$1:$B$326&amp;Data!$A$1:$A$326,0),3),IF(ISBLANK(_xlpm.a),"",_xlpm.a))</f>
        <v>8</v>
      </c>
      <c r="F24" s="14" cm="1">
        <f t="array" ref="F24">_xlfn.LET(_xlpm.a,INDEX(Data!$A$1:$F$326,MATCH($B24&amp;YEAR-3,Data!$B$1:$B$326&amp;Data!$A$1:$A$326,0),3),IF(ISBLANK(_xlpm.a),"",_xlpm.a))</f>
        <v>3</v>
      </c>
      <c r="G24" s="14" cm="1">
        <f t="array" ref="G24">_xlfn.LET(_xlpm.a,INDEX(Data!$A$1:$F$326,MATCH($B24&amp;YEAR-2,Data!$B$1:$B$326&amp;Data!$A$1:$A$326,0),3),IF(ISBLANK(_xlpm.a),"",_xlpm.a))</f>
        <v>7</v>
      </c>
      <c r="H24" s="101" cm="1">
        <f t="array" ref="H24">_xlfn.LET(_xlpm.a,INDEX(Data!$A$1:$F$326,MATCH($B24&amp;YEAR-1,Data!$B$1:$B$326&amp;Data!$A$1:$A$326,0),3),IF(ISBLANK(_xlpm.a),"",_xlpm.a))</f>
        <v>14</v>
      </c>
      <c r="I24" s="101" t="str" cm="1">
        <f t="array" ref="I24">_xlfn.LET(_xlpm.a,INDEX(Data!$A$1:$F$326,MATCH($B24&amp;YEAR,Data!$B$1:$B$326&amp;Data!$A$1:$A$326,0),3),IF(ISBLANK(_xlpm.a),"",_xlpm.a))</f>
        <v/>
      </c>
      <c r="J24" s="89" cm="1">
        <f t="array" ref="J24">IFERROR(_xlfn.LET(_xlpm.a,INDEX(threshold_output[],MATCH($B24&amp;$I$9,threshold_output[Week]&amp;threshold_output[Year],0),3),IF(ISBLANK(_xlpm.a),"",_xlpm.a)),"")</f>
        <v>13</v>
      </c>
      <c r="K24" s="107" t="str">
        <f t="shared" si="0"/>
        <v/>
      </c>
    </row>
    <row r="25" spans="2:11">
      <c r="B25" s="99">
        <v>16</v>
      </c>
      <c r="C25" s="110" t="s">
        <v>16</v>
      </c>
      <c r="D25" s="14" cm="1">
        <f t="array" ref="D25">_xlfn.LET(_xlpm.a,INDEX(Data!$A$1:$F$326,MATCH($B25&amp;YEAR-5,Data!$B$1:$B$326&amp;Data!$A$1:$A$326,0),3),IF(ISBLANK(_xlpm.a),"",_xlpm.a))</f>
        <v>14</v>
      </c>
      <c r="E25" s="14" cm="1">
        <f t="array" ref="E25">_xlfn.LET(_xlpm.a,INDEX(Data!$A$1:$F$326,MATCH($B25&amp;YEAR-4,Data!$B$1:$B$326&amp;Data!$A$1:$A$326,0),3),IF(ISBLANK(_xlpm.a),"",_xlpm.a))</f>
        <v>6</v>
      </c>
      <c r="F25" s="14" cm="1">
        <f t="array" ref="F25">_xlfn.LET(_xlpm.a,INDEX(Data!$A$1:$F$326,MATCH($B25&amp;YEAR-3,Data!$B$1:$B$326&amp;Data!$A$1:$A$326,0),3),IF(ISBLANK(_xlpm.a),"",_xlpm.a))</f>
        <v>10</v>
      </c>
      <c r="G25" s="14" cm="1">
        <f t="array" ref="G25">_xlfn.LET(_xlpm.a,INDEX(Data!$A$1:$F$326,MATCH($B25&amp;YEAR-2,Data!$B$1:$B$326&amp;Data!$A$1:$A$326,0),3),IF(ISBLANK(_xlpm.a),"",_xlpm.a))</f>
        <v>5</v>
      </c>
      <c r="H25" s="101" cm="1">
        <f t="array" ref="H25">_xlfn.LET(_xlpm.a,INDEX(Data!$A$1:$F$326,MATCH($B25&amp;YEAR-1,Data!$B$1:$B$326&amp;Data!$A$1:$A$326,0),3),IF(ISBLANK(_xlpm.a),"",_xlpm.a))</f>
        <v>13</v>
      </c>
      <c r="I25" s="101" t="str" cm="1">
        <f t="array" ref="I25">_xlfn.LET(_xlpm.a,INDEX(Data!$A$1:$F$326,MATCH($B25&amp;YEAR,Data!$B$1:$B$326&amp;Data!$A$1:$A$326,0),3),IF(ISBLANK(_xlpm.a),"",_xlpm.a))</f>
        <v/>
      </c>
      <c r="J25" s="89" cm="1">
        <f t="array" ref="J25">IFERROR(_xlfn.LET(_xlpm.a,INDEX(threshold_output[],MATCH($B25&amp;$I$9,threshold_output[Week]&amp;threshold_output[Year],0),3),IF(ISBLANK(_xlpm.a),"",_xlpm.a)),"")</f>
        <v>11</v>
      </c>
      <c r="K25" s="107" t="str">
        <f t="shared" si="0"/>
        <v/>
      </c>
    </row>
    <row r="26" spans="2:11">
      <c r="B26" s="99">
        <v>17</v>
      </c>
      <c r="C26" s="110" t="s">
        <v>16</v>
      </c>
      <c r="D26" s="14" cm="1">
        <f t="array" ref="D26">_xlfn.LET(_xlpm.a,INDEX(Data!$A$1:$F$326,MATCH($B26&amp;YEAR-5,Data!$B$1:$B$326&amp;Data!$A$1:$A$326,0),3),IF(ISBLANK(_xlpm.a),"",_xlpm.a))</f>
        <v>13</v>
      </c>
      <c r="E26" s="14" cm="1">
        <f t="array" ref="E26">_xlfn.LET(_xlpm.a,INDEX(Data!$A$1:$F$326,MATCH($B26&amp;YEAR-4,Data!$B$1:$B$326&amp;Data!$A$1:$A$326,0),3),IF(ISBLANK(_xlpm.a),"",_xlpm.a))</f>
        <v>7</v>
      </c>
      <c r="F26" s="14" cm="1">
        <f t="array" ref="F26">_xlfn.LET(_xlpm.a,INDEX(Data!$A$1:$F$326,MATCH($B26&amp;YEAR-3,Data!$B$1:$B$326&amp;Data!$A$1:$A$326,0),3),IF(ISBLANK(_xlpm.a),"",_xlpm.a))</f>
        <v>10</v>
      </c>
      <c r="G26" s="14" cm="1">
        <f t="array" ref="G26">_xlfn.LET(_xlpm.a,INDEX(Data!$A$1:$F$326,MATCH($B26&amp;YEAR-2,Data!$B$1:$B$326&amp;Data!$A$1:$A$326,0),3),IF(ISBLANK(_xlpm.a),"",_xlpm.a))</f>
        <v>4</v>
      </c>
      <c r="H26" s="101" cm="1">
        <f t="array" ref="H26">_xlfn.LET(_xlpm.a,INDEX(Data!$A$1:$F$326,MATCH($B26&amp;YEAR-1,Data!$B$1:$B$326&amp;Data!$A$1:$A$326,0),3),IF(ISBLANK(_xlpm.a),"",_xlpm.a))</f>
        <v>9</v>
      </c>
      <c r="I26" s="101" t="str" cm="1">
        <f t="array" ref="I26">_xlfn.LET(_xlpm.a,INDEX(Data!$A$1:$F$326,MATCH($B26&amp;YEAR,Data!$B$1:$B$326&amp;Data!$A$1:$A$326,0),3),IF(ISBLANK(_xlpm.a),"",_xlpm.a))</f>
        <v/>
      </c>
      <c r="J26" s="89" cm="1">
        <f t="array" ref="J26">IFERROR(_xlfn.LET(_xlpm.a,INDEX(threshold_output[],MATCH($B26&amp;$I$9,threshold_output[Week]&amp;threshold_output[Year],0),3),IF(ISBLANK(_xlpm.a),"",_xlpm.a)),"")</f>
        <v>11</v>
      </c>
      <c r="K26" s="107" t="str">
        <f t="shared" si="0"/>
        <v/>
      </c>
    </row>
    <row r="27" spans="2:11">
      <c r="B27" s="99">
        <v>18</v>
      </c>
      <c r="C27" s="110" t="s">
        <v>16</v>
      </c>
      <c r="D27" s="14" cm="1">
        <f t="array" ref="D27">_xlfn.LET(_xlpm.a,INDEX(Data!$A$1:$F$326,MATCH($B27&amp;YEAR-5,Data!$B$1:$B$326&amp;Data!$A$1:$A$326,0),3),IF(ISBLANK(_xlpm.a),"",_xlpm.a))</f>
        <v>6</v>
      </c>
      <c r="E27" s="14" cm="1">
        <f t="array" ref="E27">_xlfn.LET(_xlpm.a,INDEX(Data!$A$1:$F$326,MATCH($B27&amp;YEAR-4,Data!$B$1:$B$326&amp;Data!$A$1:$A$326,0),3),IF(ISBLANK(_xlpm.a),"",_xlpm.a))</f>
        <v>4</v>
      </c>
      <c r="F27" s="14" cm="1">
        <f t="array" ref="F27">_xlfn.LET(_xlpm.a,INDEX(Data!$A$1:$F$326,MATCH($B27&amp;YEAR-3,Data!$B$1:$B$326&amp;Data!$A$1:$A$326,0),3),IF(ISBLANK(_xlpm.a),"",_xlpm.a))</f>
        <v>9</v>
      </c>
      <c r="G27" s="14" cm="1">
        <f t="array" ref="G27">_xlfn.LET(_xlpm.a,INDEX(Data!$A$1:$F$326,MATCH($B27&amp;YEAR-2,Data!$B$1:$B$326&amp;Data!$A$1:$A$326,0),3),IF(ISBLANK(_xlpm.a),"",_xlpm.a))</f>
        <v>3</v>
      </c>
      <c r="H27" s="101" cm="1">
        <f t="array" ref="H27">_xlfn.LET(_xlpm.a,INDEX(Data!$A$1:$F$326,MATCH($B27&amp;YEAR-1,Data!$B$1:$B$326&amp;Data!$A$1:$A$326,0),3),IF(ISBLANK(_xlpm.a),"",_xlpm.a))</f>
        <v>10</v>
      </c>
      <c r="I27" s="101" t="str" cm="1">
        <f t="array" ref="I27">_xlfn.LET(_xlpm.a,INDEX(Data!$A$1:$F$326,MATCH($B27&amp;YEAR,Data!$B$1:$B$326&amp;Data!$A$1:$A$326,0),3),IF(ISBLANK(_xlpm.a),"",_xlpm.a))</f>
        <v/>
      </c>
      <c r="J27" s="89" cm="1">
        <f t="array" ref="J27">IFERROR(_xlfn.LET(_xlpm.a,INDEX(threshold_output[],MATCH($B27&amp;$I$9,threshold_output[Week]&amp;threshold_output[Year],0),3),IF(ISBLANK(_xlpm.a),"",_xlpm.a)),"")</f>
        <v>11</v>
      </c>
      <c r="K27" s="107" t="str">
        <f t="shared" si="0"/>
        <v/>
      </c>
    </row>
    <row r="28" spans="2:11">
      <c r="B28" s="99">
        <v>19</v>
      </c>
      <c r="C28" s="110" t="s">
        <v>16</v>
      </c>
      <c r="D28" s="14" cm="1">
        <f t="array" ref="D28">_xlfn.LET(_xlpm.a,INDEX(Data!$A$1:$F$326,MATCH($B28&amp;YEAR-5,Data!$B$1:$B$326&amp;Data!$A$1:$A$326,0),3),IF(ISBLANK(_xlpm.a),"",_xlpm.a))</f>
        <v>8</v>
      </c>
      <c r="E28" s="14" cm="1">
        <f t="array" ref="E28">_xlfn.LET(_xlpm.a,INDEX(Data!$A$1:$F$326,MATCH($B28&amp;YEAR-4,Data!$B$1:$B$326&amp;Data!$A$1:$A$326,0),3),IF(ISBLANK(_xlpm.a),"",_xlpm.a))</f>
        <v>1</v>
      </c>
      <c r="F28" s="14" cm="1">
        <f t="array" ref="F28">_xlfn.LET(_xlpm.a,INDEX(Data!$A$1:$F$326,MATCH($B28&amp;YEAR-3,Data!$B$1:$B$326&amp;Data!$A$1:$A$326,0),3),IF(ISBLANK(_xlpm.a),"",_xlpm.a))</f>
        <v>5</v>
      </c>
      <c r="G28" s="14" cm="1">
        <f t="array" ref="G28">_xlfn.LET(_xlpm.a,INDEX(Data!$A$1:$F$326,MATCH($B28&amp;YEAR-2,Data!$B$1:$B$326&amp;Data!$A$1:$A$326,0),3),IF(ISBLANK(_xlpm.a),"",_xlpm.a))</f>
        <v>2</v>
      </c>
      <c r="H28" s="101" cm="1">
        <f t="array" ref="H28">_xlfn.LET(_xlpm.a,INDEX(Data!$A$1:$F$326,MATCH($B28&amp;YEAR-1,Data!$B$1:$B$326&amp;Data!$A$1:$A$326,0),3),IF(ISBLANK(_xlpm.a),"",_xlpm.a))</f>
        <v>37</v>
      </c>
      <c r="I28" s="101" t="str" cm="1">
        <f t="array" ref="I28">_xlfn.LET(_xlpm.a,INDEX(Data!$A$1:$F$326,MATCH($B28&amp;YEAR,Data!$B$1:$B$326&amp;Data!$A$1:$A$326,0),3),IF(ISBLANK(_xlpm.a),"",_xlpm.a))</f>
        <v/>
      </c>
      <c r="J28" s="89" cm="1">
        <f t="array" ref="J28">IFERROR(_xlfn.LET(_xlpm.a,INDEX(threshold_output[],MATCH($B28&amp;$I$9,threshold_output[Week]&amp;threshold_output[Year],0),3),IF(ISBLANK(_xlpm.a),"",_xlpm.a)),"")</f>
        <v>11</v>
      </c>
      <c r="K28" s="107" t="str">
        <f t="shared" si="0"/>
        <v/>
      </c>
    </row>
    <row r="29" spans="2:11">
      <c r="B29" s="99">
        <v>20</v>
      </c>
      <c r="C29" s="110" t="s">
        <v>16</v>
      </c>
      <c r="D29" s="14" cm="1">
        <f t="array" ref="D29">_xlfn.LET(_xlpm.a,INDEX(Data!$A$1:$F$326,MATCH($B29&amp;YEAR-5,Data!$B$1:$B$326&amp;Data!$A$1:$A$326,0),3),IF(ISBLANK(_xlpm.a),"",_xlpm.a))</f>
        <v>7</v>
      </c>
      <c r="E29" s="14" cm="1">
        <f t="array" ref="E29">_xlfn.LET(_xlpm.a,INDEX(Data!$A$1:$F$326,MATCH($B29&amp;YEAR-4,Data!$B$1:$B$326&amp;Data!$A$1:$A$326,0),3),IF(ISBLANK(_xlpm.a),"",_xlpm.a))</f>
        <v>0</v>
      </c>
      <c r="F29" s="14" cm="1">
        <f t="array" ref="F29">_xlfn.LET(_xlpm.a,INDEX(Data!$A$1:$F$326,MATCH($B29&amp;YEAR-3,Data!$B$1:$B$326&amp;Data!$A$1:$A$326,0),3),IF(ISBLANK(_xlpm.a),"",_xlpm.a))</f>
        <v>5</v>
      </c>
      <c r="G29" s="14" cm="1">
        <f t="array" ref="G29">_xlfn.LET(_xlpm.a,INDEX(Data!$A$1:$F$326,MATCH($B29&amp;YEAR-2,Data!$B$1:$B$326&amp;Data!$A$1:$A$326,0),3),IF(ISBLANK(_xlpm.a),"",_xlpm.a))</f>
        <v>2</v>
      </c>
      <c r="H29" s="101" cm="1">
        <f t="array" ref="H29">_xlfn.LET(_xlpm.a,INDEX(Data!$A$1:$F$326,MATCH($B29&amp;YEAR-1,Data!$B$1:$B$326&amp;Data!$A$1:$A$326,0),3),IF(ISBLANK(_xlpm.a),"",_xlpm.a))</f>
        <v>18</v>
      </c>
      <c r="I29" s="101" t="str" cm="1">
        <f t="array" ref="I29">_xlfn.LET(_xlpm.a,INDEX(Data!$A$1:$F$326,MATCH($B29&amp;YEAR,Data!$B$1:$B$326&amp;Data!$A$1:$A$326,0),3),IF(ISBLANK(_xlpm.a),"",_xlpm.a))</f>
        <v/>
      </c>
      <c r="J29" s="89" cm="1">
        <f t="array" ref="J29">IFERROR(_xlfn.LET(_xlpm.a,INDEX(threshold_output[],MATCH($B29&amp;$I$9,threshold_output[Week]&amp;threshold_output[Year],0),3),IF(ISBLANK(_xlpm.a),"",_xlpm.a)),"")</f>
        <v>13</v>
      </c>
      <c r="K29" s="107" t="str">
        <f t="shared" si="0"/>
        <v/>
      </c>
    </row>
    <row r="30" spans="2:11">
      <c r="B30" s="99">
        <v>21</v>
      </c>
      <c r="C30" s="110" t="s">
        <v>16</v>
      </c>
      <c r="D30" s="14" cm="1">
        <f t="array" ref="D30">_xlfn.LET(_xlpm.a,INDEX(Data!$A$1:$F$326,MATCH($B30&amp;YEAR-5,Data!$B$1:$B$326&amp;Data!$A$1:$A$326,0),3),IF(ISBLANK(_xlpm.a),"",_xlpm.a))</f>
        <v>13</v>
      </c>
      <c r="E30" s="14" cm="1">
        <f t="array" ref="E30">_xlfn.LET(_xlpm.a,INDEX(Data!$A$1:$F$326,MATCH($B30&amp;YEAR-4,Data!$B$1:$B$326&amp;Data!$A$1:$A$326,0),3),IF(ISBLANK(_xlpm.a),"",_xlpm.a))</f>
        <v>0</v>
      </c>
      <c r="F30" s="14" cm="1">
        <f t="array" ref="F30">_xlfn.LET(_xlpm.a,INDEX(Data!$A$1:$F$326,MATCH($B30&amp;YEAR-3,Data!$B$1:$B$326&amp;Data!$A$1:$A$326,0),3),IF(ISBLANK(_xlpm.a),"",_xlpm.a))</f>
        <v>9</v>
      </c>
      <c r="G30" s="14" cm="1">
        <f t="array" ref="G30">_xlfn.LET(_xlpm.a,INDEX(Data!$A$1:$F$326,MATCH($B30&amp;YEAR-2,Data!$B$1:$B$326&amp;Data!$A$1:$A$326,0),3),IF(ISBLANK(_xlpm.a),"",_xlpm.a))</f>
        <v>4</v>
      </c>
      <c r="H30" s="101" cm="1">
        <f t="array" ref="H30">_xlfn.LET(_xlpm.a,INDEX(Data!$A$1:$F$326,MATCH($B30&amp;YEAR-1,Data!$B$1:$B$326&amp;Data!$A$1:$A$326,0),3),IF(ISBLANK(_xlpm.a),"",_xlpm.a))</f>
        <v>16</v>
      </c>
      <c r="I30" s="101" t="str" cm="1">
        <f t="array" ref="I30">_xlfn.LET(_xlpm.a,INDEX(Data!$A$1:$F$326,MATCH($B30&amp;YEAR,Data!$B$1:$B$326&amp;Data!$A$1:$A$326,0),3),IF(ISBLANK(_xlpm.a),"",_xlpm.a))</f>
        <v/>
      </c>
      <c r="J30" s="89" cm="1">
        <f t="array" ref="J30">IFERROR(_xlfn.LET(_xlpm.a,INDEX(threshold_output[],MATCH($B30&amp;$I$9,threshold_output[Week]&amp;threshold_output[Year],0),3),IF(ISBLANK(_xlpm.a),"",_xlpm.a)),"")</f>
        <v>15</v>
      </c>
      <c r="K30" s="107" t="str">
        <f t="shared" si="0"/>
        <v/>
      </c>
    </row>
    <row r="31" spans="2:11">
      <c r="B31" s="99">
        <v>22</v>
      </c>
      <c r="C31" s="110" t="s">
        <v>16</v>
      </c>
      <c r="D31" s="14" cm="1">
        <f t="array" ref="D31">_xlfn.LET(_xlpm.a,INDEX(Data!$A$1:$F$326,MATCH($B31&amp;YEAR-5,Data!$B$1:$B$326&amp;Data!$A$1:$A$326,0),3),IF(ISBLANK(_xlpm.a),"",_xlpm.a))</f>
        <v>15</v>
      </c>
      <c r="E31" s="14" cm="1">
        <f t="array" ref="E31">_xlfn.LET(_xlpm.a,INDEX(Data!$A$1:$F$326,MATCH($B31&amp;YEAR-4,Data!$B$1:$B$326&amp;Data!$A$1:$A$326,0),3),IF(ISBLANK(_xlpm.a),"",_xlpm.a))</f>
        <v>3</v>
      </c>
      <c r="F31" s="14" cm="1">
        <f t="array" ref="F31">_xlfn.LET(_xlpm.a,INDEX(Data!$A$1:$F$326,MATCH($B31&amp;YEAR-3,Data!$B$1:$B$326&amp;Data!$A$1:$A$326,0),3),IF(ISBLANK(_xlpm.a),"",_xlpm.a))</f>
        <v>11</v>
      </c>
      <c r="G31" s="14" cm="1">
        <f t="array" ref="G31">_xlfn.LET(_xlpm.a,INDEX(Data!$A$1:$F$326,MATCH($B31&amp;YEAR-2,Data!$B$1:$B$326&amp;Data!$A$1:$A$326,0),3),IF(ISBLANK(_xlpm.a),"",_xlpm.a))</f>
        <v>0</v>
      </c>
      <c r="H31" s="101" cm="1">
        <f t="array" ref="H31">_xlfn.LET(_xlpm.a,INDEX(Data!$A$1:$F$326,MATCH($B31&amp;YEAR-1,Data!$B$1:$B$326&amp;Data!$A$1:$A$326,0),3),IF(ISBLANK(_xlpm.a),"",_xlpm.a))</f>
        <v>18</v>
      </c>
      <c r="I31" s="101" t="str" cm="1">
        <f t="array" ref="I31">_xlfn.LET(_xlpm.a,INDEX(Data!$A$1:$F$326,MATCH($B31&amp;YEAR,Data!$B$1:$B$326&amp;Data!$A$1:$A$326,0),3),IF(ISBLANK(_xlpm.a),"",_xlpm.a))</f>
        <v/>
      </c>
      <c r="J31" s="89" cm="1">
        <f t="array" ref="J31">IFERROR(_xlfn.LET(_xlpm.a,INDEX(threshold_output[],MATCH($B31&amp;$I$9,threshold_output[Week]&amp;threshold_output[Year],0),3),IF(ISBLANK(_xlpm.a),"",_xlpm.a)),"")</f>
        <v>16</v>
      </c>
      <c r="K31" s="107" t="str">
        <f t="shared" si="0"/>
        <v/>
      </c>
    </row>
    <row r="32" spans="2:11">
      <c r="B32" s="99">
        <v>23</v>
      </c>
      <c r="C32" s="110" t="s">
        <v>16</v>
      </c>
      <c r="D32" s="14" cm="1">
        <f t="array" ref="D32">_xlfn.LET(_xlpm.a,INDEX(Data!$A$1:$F$326,MATCH($B32&amp;YEAR-5,Data!$B$1:$B$326&amp;Data!$A$1:$A$326,0),3),IF(ISBLANK(_xlpm.a),"",_xlpm.a))</f>
        <v>18</v>
      </c>
      <c r="E32" s="14" cm="1">
        <f t="array" ref="E32">_xlfn.LET(_xlpm.a,INDEX(Data!$A$1:$F$326,MATCH($B32&amp;YEAR-4,Data!$B$1:$B$326&amp;Data!$A$1:$A$326,0),3),IF(ISBLANK(_xlpm.a),"",_xlpm.a))</f>
        <v>5</v>
      </c>
      <c r="F32" s="14" cm="1">
        <f t="array" ref="F32">_xlfn.LET(_xlpm.a,INDEX(Data!$A$1:$F$326,MATCH($B32&amp;YEAR-3,Data!$B$1:$B$326&amp;Data!$A$1:$A$326,0),3),IF(ISBLANK(_xlpm.a),"",_xlpm.a))</f>
        <v>13</v>
      </c>
      <c r="G32" s="14" cm="1">
        <f t="array" ref="G32">_xlfn.LET(_xlpm.a,INDEX(Data!$A$1:$F$326,MATCH($B32&amp;YEAR-2,Data!$B$1:$B$326&amp;Data!$A$1:$A$326,0),3),IF(ISBLANK(_xlpm.a),"",_xlpm.a))</f>
        <v>9</v>
      </c>
      <c r="H32" s="101" cm="1">
        <f t="array" ref="H32">_xlfn.LET(_xlpm.a,INDEX(Data!$A$1:$F$326,MATCH($B32&amp;YEAR-1,Data!$B$1:$B$326&amp;Data!$A$1:$A$326,0),3),IF(ISBLANK(_xlpm.a),"",_xlpm.a))</f>
        <v>14</v>
      </c>
      <c r="I32" s="101" t="str" cm="1">
        <f t="array" ref="I32">_xlfn.LET(_xlpm.a,INDEX(Data!$A$1:$F$326,MATCH($B32&amp;YEAR,Data!$B$1:$B$326&amp;Data!$A$1:$A$326,0),3),IF(ISBLANK(_xlpm.a),"",_xlpm.a))</f>
        <v/>
      </c>
      <c r="J32" s="89" cm="1">
        <f t="array" ref="J32">IFERROR(_xlfn.LET(_xlpm.a,INDEX(threshold_output[],MATCH($B32&amp;$I$9,threshold_output[Week]&amp;threshold_output[Year],0),3),IF(ISBLANK(_xlpm.a),"",_xlpm.a)),"")</f>
        <v>18</v>
      </c>
      <c r="K32" s="107" t="str">
        <f t="shared" si="0"/>
        <v/>
      </c>
    </row>
    <row r="33" spans="2:11">
      <c r="B33" s="99">
        <v>24</v>
      </c>
      <c r="C33" s="110" t="s">
        <v>16</v>
      </c>
      <c r="D33" s="14" cm="1">
        <f t="array" ref="D33">_xlfn.LET(_xlpm.a,INDEX(Data!$A$1:$F$326,MATCH($B33&amp;YEAR-5,Data!$B$1:$B$326&amp;Data!$A$1:$A$326,0),3),IF(ISBLANK(_xlpm.a),"",_xlpm.a))</f>
        <v>19</v>
      </c>
      <c r="E33" s="14" cm="1">
        <f t="array" ref="E33">_xlfn.LET(_xlpm.a,INDEX(Data!$A$1:$F$326,MATCH($B33&amp;YEAR-4,Data!$B$1:$B$326&amp;Data!$A$1:$A$326,0),3),IF(ISBLANK(_xlpm.a),"",_xlpm.a))</f>
        <v>8</v>
      </c>
      <c r="F33" s="14" cm="1">
        <f t="array" ref="F33">_xlfn.LET(_xlpm.a,INDEX(Data!$A$1:$F$326,MATCH($B33&amp;YEAR-3,Data!$B$1:$B$326&amp;Data!$A$1:$A$326,0),3),IF(ISBLANK(_xlpm.a),"",_xlpm.a))</f>
        <v>11</v>
      </c>
      <c r="G33" s="14" cm="1">
        <f t="array" ref="G33">_xlfn.LET(_xlpm.a,INDEX(Data!$A$1:$F$326,MATCH($B33&amp;YEAR-2,Data!$B$1:$B$326&amp;Data!$A$1:$A$326,0),3),IF(ISBLANK(_xlpm.a),"",_xlpm.a))</f>
        <v>0</v>
      </c>
      <c r="H33" s="101" cm="1">
        <f t="array" ref="H33">_xlfn.LET(_xlpm.a,INDEX(Data!$A$1:$F$326,MATCH($B33&amp;YEAR-1,Data!$B$1:$B$326&amp;Data!$A$1:$A$326,0),3),IF(ISBLANK(_xlpm.a),"",_xlpm.a))</f>
        <v>22</v>
      </c>
      <c r="I33" s="101" t="str" cm="1">
        <f t="array" ref="I33">_xlfn.LET(_xlpm.a,INDEX(Data!$A$1:$F$326,MATCH($B33&amp;YEAR,Data!$B$1:$B$326&amp;Data!$A$1:$A$326,0),3),IF(ISBLANK(_xlpm.a),"",_xlpm.a))</f>
        <v/>
      </c>
      <c r="J33" s="89" cm="1">
        <f t="array" ref="J33">IFERROR(_xlfn.LET(_xlpm.a,INDEX(threshold_output[],MATCH($B33&amp;$I$9,threshold_output[Week]&amp;threshold_output[Year],0),3),IF(ISBLANK(_xlpm.a),"",_xlpm.a)),"")</f>
        <v>19</v>
      </c>
      <c r="K33" s="107" t="str">
        <f t="shared" si="0"/>
        <v/>
      </c>
    </row>
    <row r="34" spans="2:11">
      <c r="B34" s="99">
        <v>25</v>
      </c>
      <c r="C34" s="110" t="s">
        <v>16</v>
      </c>
      <c r="D34" s="14" cm="1">
        <f t="array" ref="D34">_xlfn.LET(_xlpm.a,INDEX(Data!$A$1:$F$326,MATCH($B34&amp;YEAR-5,Data!$B$1:$B$326&amp;Data!$A$1:$A$326,0),3),IF(ISBLANK(_xlpm.a),"",_xlpm.a))</f>
        <v>21</v>
      </c>
      <c r="E34" s="14" cm="1">
        <f t="array" ref="E34">_xlfn.LET(_xlpm.a,INDEX(Data!$A$1:$F$326,MATCH($B34&amp;YEAR-4,Data!$B$1:$B$326&amp;Data!$A$1:$A$326,0),3),IF(ISBLANK(_xlpm.a),"",_xlpm.a))</f>
        <v>11</v>
      </c>
      <c r="F34" s="14" cm="1">
        <f t="array" ref="F34">_xlfn.LET(_xlpm.a,INDEX(Data!$A$1:$F$326,MATCH($B34&amp;YEAR-3,Data!$B$1:$B$326&amp;Data!$A$1:$A$326,0),3),IF(ISBLANK(_xlpm.a),"",_xlpm.a))</f>
        <v>8</v>
      </c>
      <c r="G34" s="14" cm="1">
        <f t="array" ref="G34">_xlfn.LET(_xlpm.a,INDEX(Data!$A$1:$F$326,MATCH($B34&amp;YEAR-2,Data!$B$1:$B$326&amp;Data!$A$1:$A$326,0),3),IF(ISBLANK(_xlpm.a),"",_xlpm.a))</f>
        <v>8</v>
      </c>
      <c r="H34" s="101" cm="1">
        <f t="array" ref="H34">_xlfn.LET(_xlpm.a,INDEX(Data!$A$1:$F$326,MATCH($B34&amp;YEAR-1,Data!$B$1:$B$326&amp;Data!$A$1:$A$326,0),3),IF(ISBLANK(_xlpm.a),"",_xlpm.a))</f>
        <v>31</v>
      </c>
      <c r="I34" s="101" t="str" cm="1">
        <f t="array" ref="I34">_xlfn.LET(_xlpm.a,INDEX(Data!$A$1:$F$326,MATCH($B34&amp;YEAR,Data!$B$1:$B$326&amp;Data!$A$1:$A$326,0),3),IF(ISBLANK(_xlpm.a),"",_xlpm.a))</f>
        <v/>
      </c>
      <c r="J34" s="89" cm="1">
        <f t="array" ref="J34">IFERROR(_xlfn.LET(_xlpm.a,INDEX(threshold_output[],MATCH($B34&amp;$I$9,threshold_output[Week]&amp;threshold_output[Year],0),3),IF(ISBLANK(_xlpm.a),"",_xlpm.a)),"")</f>
        <v>21</v>
      </c>
      <c r="K34" s="107" t="str">
        <f t="shared" si="0"/>
        <v/>
      </c>
    </row>
    <row r="35" spans="2:11">
      <c r="B35" s="99">
        <v>26</v>
      </c>
      <c r="C35" s="110" t="s">
        <v>16</v>
      </c>
      <c r="D35" s="14" cm="1">
        <f t="array" ref="D35">_xlfn.LET(_xlpm.a,INDEX(Data!$A$1:$F$326,MATCH($B35&amp;YEAR-5,Data!$B$1:$B$326&amp;Data!$A$1:$A$326,0),3),IF(ISBLANK(_xlpm.a),"",_xlpm.a))</f>
        <v>24</v>
      </c>
      <c r="E35" s="14" cm="1">
        <f t="array" ref="E35">_xlfn.LET(_xlpm.a,INDEX(Data!$A$1:$F$326,MATCH($B35&amp;YEAR-4,Data!$B$1:$B$326&amp;Data!$A$1:$A$326,0),3),IF(ISBLANK(_xlpm.a),"",_xlpm.a))</f>
        <v>5</v>
      </c>
      <c r="F35" s="14" cm="1">
        <f t="array" ref="F35">_xlfn.LET(_xlpm.a,INDEX(Data!$A$1:$F$326,MATCH($B35&amp;YEAR-3,Data!$B$1:$B$326&amp;Data!$A$1:$A$326,0),3),IF(ISBLANK(_xlpm.a),"",_xlpm.a))</f>
        <v>14</v>
      </c>
      <c r="G35" s="14" cm="1">
        <f t="array" ref="G35">_xlfn.LET(_xlpm.a,INDEX(Data!$A$1:$F$326,MATCH($B35&amp;YEAR-2,Data!$B$1:$B$326&amp;Data!$A$1:$A$326,0),3),IF(ISBLANK(_xlpm.a),"",_xlpm.a))</f>
        <v>3</v>
      </c>
      <c r="H35" s="101" cm="1">
        <f t="array" ref="H35">_xlfn.LET(_xlpm.a,INDEX(Data!$A$1:$F$326,MATCH($B35&amp;YEAR-1,Data!$B$1:$B$326&amp;Data!$A$1:$A$326,0),3),IF(ISBLANK(_xlpm.a),"",_xlpm.a))</f>
        <v>26</v>
      </c>
      <c r="I35" s="101" t="str" cm="1">
        <f t="array" ref="I35">_xlfn.LET(_xlpm.a,INDEX(Data!$A$1:$F$326,MATCH($B35&amp;YEAR,Data!$B$1:$B$326&amp;Data!$A$1:$A$326,0),3),IF(ISBLANK(_xlpm.a),"",_xlpm.a))</f>
        <v/>
      </c>
      <c r="J35" s="89" cm="1">
        <f t="array" ref="J35">IFERROR(_xlfn.LET(_xlpm.a,INDEX(threshold_output[],MATCH($B35&amp;$I$9,threshold_output[Week]&amp;threshold_output[Year],0),3),IF(ISBLANK(_xlpm.a),"",_xlpm.a)),"")</f>
        <v>22</v>
      </c>
      <c r="K35" s="107" t="str">
        <f t="shared" si="0"/>
        <v/>
      </c>
    </row>
    <row r="36" spans="2:11">
      <c r="B36" s="99">
        <v>27</v>
      </c>
      <c r="C36" s="110" t="s">
        <v>16</v>
      </c>
      <c r="D36" s="14" cm="1">
        <f t="array" ref="D36">_xlfn.LET(_xlpm.a,INDEX(Data!$A$1:$F$326,MATCH($B36&amp;YEAR-5,Data!$B$1:$B$326&amp;Data!$A$1:$A$326,0),3),IF(ISBLANK(_xlpm.a),"",_xlpm.a))</f>
        <v>12</v>
      </c>
      <c r="E36" s="14" cm="1">
        <f t="array" ref="E36">_xlfn.LET(_xlpm.a,INDEX(Data!$A$1:$F$326,MATCH($B36&amp;YEAR-4,Data!$B$1:$B$326&amp;Data!$A$1:$A$326,0),3),IF(ISBLANK(_xlpm.a),"",_xlpm.a))</f>
        <v>8</v>
      </c>
      <c r="F36" s="14" cm="1">
        <f t="array" ref="F36">_xlfn.LET(_xlpm.a,INDEX(Data!$A$1:$F$326,MATCH($B36&amp;YEAR-3,Data!$B$1:$B$326&amp;Data!$A$1:$A$326,0),3),IF(ISBLANK(_xlpm.a),"",_xlpm.a))</f>
        <v>4</v>
      </c>
      <c r="G36" s="14" cm="1">
        <f t="array" ref="G36">_xlfn.LET(_xlpm.a,INDEX(Data!$A$1:$F$326,MATCH($B36&amp;YEAR-2,Data!$B$1:$B$326&amp;Data!$A$1:$A$326,0),3),IF(ISBLANK(_xlpm.a),"",_xlpm.a))</f>
        <v>0</v>
      </c>
      <c r="H36" s="101" cm="1">
        <f t="array" ref="H36">_xlfn.LET(_xlpm.a,INDEX(Data!$A$1:$F$326,MATCH($B36&amp;YEAR-1,Data!$B$1:$B$326&amp;Data!$A$1:$A$326,0),3),IF(ISBLANK(_xlpm.a),"",_xlpm.a))</f>
        <v>53</v>
      </c>
      <c r="I36" s="101" t="str" cm="1">
        <f t="array" ref="I36">_xlfn.LET(_xlpm.a,INDEX(Data!$A$1:$F$326,MATCH($B36&amp;YEAR,Data!$B$1:$B$326&amp;Data!$A$1:$A$326,0),3),IF(ISBLANK(_xlpm.a),"",_xlpm.a))</f>
        <v/>
      </c>
      <c r="J36" s="89" cm="1">
        <f t="array" ref="J36">IFERROR(_xlfn.LET(_xlpm.a,INDEX(threshold_output[],MATCH($B36&amp;$I$9,threshold_output[Week]&amp;threshold_output[Year],0),3),IF(ISBLANK(_xlpm.a),"",_xlpm.a)),"")</f>
        <v>24</v>
      </c>
      <c r="K36" s="107" t="str">
        <f t="shared" si="0"/>
        <v/>
      </c>
    </row>
    <row r="37" spans="2:11">
      <c r="B37" s="99">
        <v>28</v>
      </c>
      <c r="C37" s="110" t="s">
        <v>16</v>
      </c>
      <c r="D37" s="14" cm="1">
        <f t="array" ref="D37">_xlfn.LET(_xlpm.a,INDEX(Data!$A$1:$F$326,MATCH($B37&amp;YEAR-5,Data!$B$1:$B$326&amp;Data!$A$1:$A$326,0),3),IF(ISBLANK(_xlpm.a),"",_xlpm.a))</f>
        <v>16</v>
      </c>
      <c r="E37" s="14" cm="1">
        <f t="array" ref="E37">_xlfn.LET(_xlpm.a,INDEX(Data!$A$1:$F$326,MATCH($B37&amp;YEAR-4,Data!$B$1:$B$326&amp;Data!$A$1:$A$326,0),3),IF(ISBLANK(_xlpm.a),"",_xlpm.a))</f>
        <v>3</v>
      </c>
      <c r="F37" s="14" cm="1">
        <f t="array" ref="F37">_xlfn.LET(_xlpm.a,INDEX(Data!$A$1:$F$326,MATCH($B37&amp;YEAR-3,Data!$B$1:$B$326&amp;Data!$A$1:$A$326,0),3),IF(ISBLANK(_xlpm.a),"",_xlpm.a))</f>
        <v>8</v>
      </c>
      <c r="G37" s="14" cm="1">
        <f t="array" ref="G37">_xlfn.LET(_xlpm.a,INDEX(Data!$A$1:$F$326,MATCH($B37&amp;YEAR-2,Data!$B$1:$B$326&amp;Data!$A$1:$A$326,0),3),IF(ISBLANK(_xlpm.a),"",_xlpm.a))</f>
        <v>5</v>
      </c>
      <c r="H37" s="101" cm="1">
        <f t="array" ref="H37">_xlfn.LET(_xlpm.a,INDEX(Data!$A$1:$F$326,MATCH($B37&amp;YEAR-1,Data!$B$1:$B$326&amp;Data!$A$1:$A$326,0),3),IF(ISBLANK(_xlpm.a),"",_xlpm.a))</f>
        <v>34</v>
      </c>
      <c r="I37" s="101" t="str" cm="1">
        <f t="array" ref="I37">_xlfn.LET(_xlpm.a,INDEX(Data!$A$1:$F$326,MATCH($B37&amp;YEAR,Data!$B$1:$B$326&amp;Data!$A$1:$A$326,0),3),IF(ISBLANK(_xlpm.a),"",_xlpm.a))</f>
        <v/>
      </c>
      <c r="J37" s="89" cm="1">
        <f t="array" ref="J37">IFERROR(_xlfn.LET(_xlpm.a,INDEX(threshold_output[],MATCH($B37&amp;$I$9,threshold_output[Week]&amp;threshold_output[Year],0),3),IF(ISBLANK(_xlpm.a),"",_xlpm.a)),"")</f>
        <v>24</v>
      </c>
      <c r="K37" s="107" t="str">
        <f t="shared" si="0"/>
        <v/>
      </c>
    </row>
    <row r="38" spans="2:11">
      <c r="B38" s="99">
        <v>29</v>
      </c>
      <c r="C38" s="110" t="s">
        <v>16</v>
      </c>
      <c r="D38" s="14" cm="1">
        <f t="array" ref="D38">_xlfn.LET(_xlpm.a,INDEX(Data!$A$1:$F$326,MATCH($B38&amp;YEAR-5,Data!$B$1:$B$326&amp;Data!$A$1:$A$326,0),3),IF(ISBLANK(_xlpm.a),"",_xlpm.a))</f>
        <v>11</v>
      </c>
      <c r="E38" s="14" cm="1">
        <f t="array" ref="E38">_xlfn.LET(_xlpm.a,INDEX(Data!$A$1:$F$326,MATCH($B38&amp;YEAR-4,Data!$B$1:$B$326&amp;Data!$A$1:$A$326,0),3),IF(ISBLANK(_xlpm.a),"",_xlpm.a))</f>
        <v>6</v>
      </c>
      <c r="F38" s="14" cm="1">
        <f t="array" ref="F38">_xlfn.LET(_xlpm.a,INDEX(Data!$A$1:$F$326,MATCH($B38&amp;YEAR-3,Data!$B$1:$B$326&amp;Data!$A$1:$A$326,0),3),IF(ISBLANK(_xlpm.a),"",_xlpm.a))</f>
        <v>6</v>
      </c>
      <c r="G38" s="14" cm="1">
        <f t="array" ref="G38">_xlfn.LET(_xlpm.a,INDEX(Data!$A$1:$F$326,MATCH($B38&amp;YEAR-2,Data!$B$1:$B$326&amp;Data!$A$1:$A$326,0),3),IF(ISBLANK(_xlpm.a),"",_xlpm.a))</f>
        <v>8</v>
      </c>
      <c r="H38" s="101" cm="1">
        <f t="array" ref="H38">_xlfn.LET(_xlpm.a,INDEX(Data!$A$1:$F$326,MATCH($B38&amp;YEAR-1,Data!$B$1:$B$326&amp;Data!$A$1:$A$326,0),3),IF(ISBLANK(_xlpm.a),"",_xlpm.a))</f>
        <v>31</v>
      </c>
      <c r="I38" s="101" t="str" cm="1">
        <f t="array" ref="I38">_xlfn.LET(_xlpm.a,INDEX(Data!$A$1:$F$326,MATCH($B38&amp;YEAR,Data!$B$1:$B$326&amp;Data!$A$1:$A$326,0),3),IF(ISBLANK(_xlpm.a),"",_xlpm.a))</f>
        <v/>
      </c>
      <c r="J38" s="89" cm="1">
        <f t="array" ref="J38">IFERROR(_xlfn.LET(_xlpm.a,INDEX(threshold_output[],MATCH($B38&amp;$I$9,threshold_output[Week]&amp;threshold_output[Year],0),3),IF(ISBLANK(_xlpm.a),"",_xlpm.a)),"")</f>
        <v>18</v>
      </c>
      <c r="K38" s="107" t="str">
        <f t="shared" si="0"/>
        <v/>
      </c>
    </row>
    <row r="39" spans="2:11">
      <c r="B39" s="99">
        <v>30</v>
      </c>
      <c r="C39" s="110" t="s">
        <v>16</v>
      </c>
      <c r="D39" s="14" cm="1">
        <f t="array" ref="D39">_xlfn.LET(_xlpm.a,INDEX(Data!$A$1:$F$326,MATCH($B39&amp;YEAR-5,Data!$B$1:$B$326&amp;Data!$A$1:$A$326,0),3),IF(ISBLANK(_xlpm.a),"",_xlpm.a))</f>
        <v>13</v>
      </c>
      <c r="E39" s="14" cm="1">
        <f t="array" ref="E39">_xlfn.LET(_xlpm.a,INDEX(Data!$A$1:$F$326,MATCH($B39&amp;YEAR-4,Data!$B$1:$B$326&amp;Data!$A$1:$A$326,0),3),IF(ISBLANK(_xlpm.a),"",_xlpm.a))</f>
        <v>12</v>
      </c>
      <c r="F39" s="14" cm="1">
        <f t="array" ref="F39">_xlfn.LET(_xlpm.a,INDEX(Data!$A$1:$F$326,MATCH($B39&amp;YEAR-3,Data!$B$1:$B$326&amp;Data!$A$1:$A$326,0),3),IF(ISBLANK(_xlpm.a),"",_xlpm.a))</f>
        <v>8</v>
      </c>
      <c r="G39" s="14" cm="1">
        <f t="array" ref="G39">_xlfn.LET(_xlpm.a,INDEX(Data!$A$1:$F$326,MATCH($B39&amp;YEAR-2,Data!$B$1:$B$326&amp;Data!$A$1:$A$326,0),3),IF(ISBLANK(_xlpm.a),"",_xlpm.a))</f>
        <v>17</v>
      </c>
      <c r="H39" s="101" cm="1">
        <f t="array" ref="H39">_xlfn.LET(_xlpm.a,INDEX(Data!$A$1:$F$326,MATCH($B39&amp;YEAR-1,Data!$B$1:$B$326&amp;Data!$A$1:$A$326,0),3),IF(ISBLANK(_xlpm.a),"",_xlpm.a))</f>
        <v>26</v>
      </c>
      <c r="I39" s="101" t="str" cm="1">
        <f t="array" ref="I39">_xlfn.LET(_xlpm.a,INDEX(Data!$A$1:$F$326,MATCH($B39&amp;YEAR,Data!$B$1:$B$326&amp;Data!$A$1:$A$326,0),3),IF(ISBLANK(_xlpm.a),"",_xlpm.a))</f>
        <v/>
      </c>
      <c r="J39" s="89" cm="1">
        <f t="array" ref="J39">IFERROR(_xlfn.LET(_xlpm.a,INDEX(threshold_output[],MATCH($B39&amp;$I$9,threshold_output[Week]&amp;threshold_output[Year],0),3),IF(ISBLANK(_xlpm.a),"",_xlpm.a)),"")</f>
        <v>25</v>
      </c>
      <c r="K39" s="107" t="str">
        <f t="shared" si="0"/>
        <v/>
      </c>
    </row>
    <row r="40" spans="2:11">
      <c r="B40" s="99">
        <v>31</v>
      </c>
      <c r="C40" s="110" t="s">
        <v>16</v>
      </c>
      <c r="D40" s="14" cm="1">
        <f t="array" ref="D40">_xlfn.LET(_xlpm.a,INDEX(Data!$A$1:$F$326,MATCH($B40&amp;YEAR-5,Data!$B$1:$B$326&amp;Data!$A$1:$A$326,0),3),IF(ISBLANK(_xlpm.a),"",_xlpm.a))</f>
        <v>10</v>
      </c>
      <c r="E40" s="14" cm="1">
        <f t="array" ref="E40">_xlfn.LET(_xlpm.a,INDEX(Data!$A$1:$F$326,MATCH($B40&amp;YEAR-4,Data!$B$1:$B$326&amp;Data!$A$1:$A$326,0),3),IF(ISBLANK(_xlpm.a),"",_xlpm.a))</f>
        <v>16</v>
      </c>
      <c r="F40" s="14" cm="1">
        <f t="array" ref="F40">_xlfn.LET(_xlpm.a,INDEX(Data!$A$1:$F$326,MATCH($B40&amp;YEAR-3,Data!$B$1:$B$326&amp;Data!$A$1:$A$326,0),3),IF(ISBLANK(_xlpm.a),"",_xlpm.a))</f>
        <v>13</v>
      </c>
      <c r="G40" s="14" cm="1">
        <f t="array" ref="G40">_xlfn.LET(_xlpm.a,INDEX(Data!$A$1:$F$326,MATCH($B40&amp;YEAR-2,Data!$B$1:$B$326&amp;Data!$A$1:$A$326,0),3),IF(ISBLANK(_xlpm.a),"",_xlpm.a))</f>
        <v>22</v>
      </c>
      <c r="H40" s="101" cm="1">
        <f t="array" ref="H40">_xlfn.LET(_xlpm.a,INDEX(Data!$A$1:$F$326,MATCH($B40&amp;YEAR-1,Data!$B$1:$B$326&amp;Data!$A$1:$A$326,0),3),IF(ISBLANK(_xlpm.a),"",_xlpm.a))</f>
        <v>17</v>
      </c>
      <c r="I40" s="101" t="str" cm="1">
        <f t="array" ref="I40">_xlfn.LET(_xlpm.a,INDEX(Data!$A$1:$F$326,MATCH($B40&amp;YEAR,Data!$B$1:$B$326&amp;Data!$A$1:$A$326,0),3),IF(ISBLANK(_xlpm.a),"",_xlpm.a))</f>
        <v/>
      </c>
      <c r="J40" s="89" cm="1">
        <f t="array" ref="J40">IFERROR(_xlfn.LET(_xlpm.a,INDEX(threshold_output[],MATCH($B40&amp;$I$9,threshold_output[Week]&amp;threshold_output[Year],0),3),IF(ISBLANK(_xlpm.a),"",_xlpm.a)),"")</f>
        <v>27</v>
      </c>
      <c r="K40" s="107" t="str">
        <f t="shared" si="0"/>
        <v/>
      </c>
    </row>
    <row r="41" spans="2:11">
      <c r="B41" s="99">
        <v>32</v>
      </c>
      <c r="C41" s="110" t="s">
        <v>16</v>
      </c>
      <c r="D41" s="14" cm="1">
        <f t="array" ref="D41">_xlfn.LET(_xlpm.a,INDEX(Data!$A$1:$F$326,MATCH($B41&amp;YEAR-5,Data!$B$1:$B$326&amp;Data!$A$1:$A$326,0),3),IF(ISBLANK(_xlpm.a),"",_xlpm.a))</f>
        <v>32</v>
      </c>
      <c r="E41" s="14" cm="1">
        <f t="array" ref="E41">_xlfn.LET(_xlpm.a,INDEX(Data!$A$1:$F$326,MATCH($B41&amp;YEAR-4,Data!$B$1:$B$326&amp;Data!$A$1:$A$326,0),3),IF(ISBLANK(_xlpm.a),"",_xlpm.a))</f>
        <v>19</v>
      </c>
      <c r="F41" s="14" cm="1">
        <f t="array" ref="F41">_xlfn.LET(_xlpm.a,INDEX(Data!$A$1:$F$326,MATCH($B41&amp;YEAR-3,Data!$B$1:$B$326&amp;Data!$A$1:$A$326,0),3),IF(ISBLANK(_xlpm.a),"",_xlpm.a))</f>
        <v>25</v>
      </c>
      <c r="G41" s="14" cm="1">
        <f t="array" ref="G41">_xlfn.LET(_xlpm.a,INDEX(Data!$A$1:$F$326,MATCH($B41&amp;YEAR-2,Data!$B$1:$B$326&amp;Data!$A$1:$A$326,0),3),IF(ISBLANK(_xlpm.a),"",_xlpm.a))</f>
        <v>24</v>
      </c>
      <c r="H41" s="101" cm="1">
        <f t="array" ref="H41">_xlfn.LET(_xlpm.a,INDEX(Data!$A$1:$F$326,MATCH($B41&amp;YEAR-1,Data!$B$1:$B$326&amp;Data!$A$1:$A$326,0),3),IF(ISBLANK(_xlpm.a),"",_xlpm.a))</f>
        <v>27</v>
      </c>
      <c r="I41" s="101" t="str" cm="1">
        <f t="array" ref="I41">_xlfn.LET(_xlpm.a,INDEX(Data!$A$1:$F$326,MATCH($B41&amp;YEAR,Data!$B$1:$B$326&amp;Data!$A$1:$A$326,0),3),IF(ISBLANK(_xlpm.a),"",_xlpm.a))</f>
        <v/>
      </c>
      <c r="J41" s="89" cm="1">
        <f t="array" ref="J41">IFERROR(_xlfn.LET(_xlpm.a,INDEX(threshold_output[],MATCH($B41&amp;$I$9,threshold_output[Week]&amp;threshold_output[Year],0),3),IF(ISBLANK(_xlpm.a),"",_xlpm.a)),"")</f>
        <v>32</v>
      </c>
      <c r="K41" s="107" t="str">
        <f t="shared" si="0"/>
        <v/>
      </c>
    </row>
    <row r="42" spans="2:11">
      <c r="B42" s="99">
        <v>33</v>
      </c>
      <c r="C42" s="110" t="s">
        <v>16</v>
      </c>
      <c r="D42" s="14" cm="1">
        <f t="array" ref="D42">_xlfn.LET(_xlpm.a,INDEX(Data!$A$1:$F$326,MATCH($B42&amp;YEAR-5,Data!$B$1:$B$326&amp;Data!$A$1:$A$326,0),3),IF(ISBLANK(_xlpm.a),"",_xlpm.a))</f>
        <v>38</v>
      </c>
      <c r="E42" s="14" cm="1">
        <f t="array" ref="E42">_xlfn.LET(_xlpm.a,INDEX(Data!$A$1:$F$326,MATCH($B42&amp;YEAR-4,Data!$B$1:$B$326&amp;Data!$A$1:$A$326,0),3),IF(ISBLANK(_xlpm.a),"",_xlpm.a))</f>
        <v>17</v>
      </c>
      <c r="F42" s="14" cm="1">
        <f t="array" ref="F42">_xlfn.LET(_xlpm.a,INDEX(Data!$A$1:$F$326,MATCH($B42&amp;YEAR-3,Data!$B$1:$B$326&amp;Data!$A$1:$A$326,0),3),IF(ISBLANK(_xlpm.a),"",_xlpm.a))</f>
        <v>44</v>
      </c>
      <c r="G42" s="14" cm="1">
        <f t="array" ref="G42">_xlfn.LET(_xlpm.a,INDEX(Data!$A$1:$F$326,MATCH($B42&amp;YEAR-2,Data!$B$1:$B$326&amp;Data!$A$1:$A$326,0),3),IF(ISBLANK(_xlpm.a),"",_xlpm.a))</f>
        <v>14</v>
      </c>
      <c r="H42" s="101" cm="1">
        <f t="array" ref="H42">_xlfn.LET(_xlpm.a,INDEX(Data!$A$1:$F$326,MATCH($B42&amp;YEAR-1,Data!$B$1:$B$326&amp;Data!$A$1:$A$326,0),3),IF(ISBLANK(_xlpm.a),"",_xlpm.a))</f>
        <v>29</v>
      </c>
      <c r="I42" s="101" t="str" cm="1">
        <f t="array" ref="I42">_xlfn.LET(_xlpm.a,INDEX(Data!$A$1:$F$326,MATCH($B42&amp;YEAR,Data!$B$1:$B$326&amp;Data!$A$1:$A$326,0),3),IF(ISBLANK(_xlpm.a),"",_xlpm.a))</f>
        <v/>
      </c>
      <c r="J42" s="89" cm="1">
        <f t="array" ref="J42">IFERROR(_xlfn.LET(_xlpm.a,INDEX(threshold_output[],MATCH($B42&amp;$I$9,threshold_output[Week]&amp;threshold_output[Year],0),3),IF(ISBLANK(_xlpm.a),"",_xlpm.a)),"")</f>
        <v>44</v>
      </c>
      <c r="K42" s="107" t="str">
        <f t="shared" si="0"/>
        <v/>
      </c>
    </row>
    <row r="43" spans="2:11">
      <c r="B43" s="99">
        <v>34</v>
      </c>
      <c r="C43" s="110" t="s">
        <v>16</v>
      </c>
      <c r="D43" s="14" cm="1">
        <f t="array" ref="D43">_xlfn.LET(_xlpm.a,INDEX(Data!$A$1:$F$326,MATCH($B43&amp;YEAR-5,Data!$B$1:$B$326&amp;Data!$A$1:$A$326,0),3),IF(ISBLANK(_xlpm.a),"",_xlpm.a))</f>
        <v>46</v>
      </c>
      <c r="E43" s="14" cm="1">
        <f t="array" ref="E43">_xlfn.LET(_xlpm.a,INDEX(Data!$A$1:$F$326,MATCH($B43&amp;YEAR-4,Data!$B$1:$B$326&amp;Data!$A$1:$A$326,0),3),IF(ISBLANK(_xlpm.a),"",_xlpm.a))</f>
        <v>25</v>
      </c>
      <c r="F43" s="14" cm="1">
        <f t="array" ref="F43">_xlfn.LET(_xlpm.a,INDEX(Data!$A$1:$F$326,MATCH($B43&amp;YEAR-3,Data!$B$1:$B$326&amp;Data!$A$1:$A$326,0),3),IF(ISBLANK(_xlpm.a),"",_xlpm.a))</f>
        <v>102</v>
      </c>
      <c r="G43" s="14" cm="1">
        <f t="array" ref="G43">_xlfn.LET(_xlpm.a,INDEX(Data!$A$1:$F$326,MATCH($B43&amp;YEAR-2,Data!$B$1:$B$326&amp;Data!$A$1:$A$326,0),3),IF(ISBLANK(_xlpm.a),"",_xlpm.a))</f>
        <v>34</v>
      </c>
      <c r="H43" s="101" cm="1">
        <f t="array" ref="H43">_xlfn.LET(_xlpm.a,INDEX(Data!$A$1:$F$326,MATCH($B43&amp;YEAR-1,Data!$B$1:$B$326&amp;Data!$A$1:$A$326,0),3),IF(ISBLANK(_xlpm.a),"",_xlpm.a))</f>
        <v>15</v>
      </c>
      <c r="I43" s="101" t="str" cm="1">
        <f t="array" ref="I43">_xlfn.LET(_xlpm.a,INDEX(Data!$A$1:$F$326,MATCH($B43&amp;YEAR,Data!$B$1:$B$326&amp;Data!$A$1:$A$326,0),3),IF(ISBLANK(_xlpm.a),"",_xlpm.a))</f>
        <v/>
      </c>
      <c r="J43" s="89" cm="1">
        <f t="array" ref="J43">IFERROR(_xlfn.LET(_xlpm.a,INDEX(threshold_output[],MATCH($B43&amp;$I$9,threshold_output[Week]&amp;threshold_output[Year],0),3),IF(ISBLANK(_xlpm.a),"",_xlpm.a)),"")</f>
        <v>66</v>
      </c>
      <c r="K43" s="107" t="str">
        <f t="shared" si="0"/>
        <v/>
      </c>
    </row>
    <row r="44" spans="2:11">
      <c r="B44" s="99">
        <v>35</v>
      </c>
      <c r="C44" s="110" t="s">
        <v>16</v>
      </c>
      <c r="D44" s="14" cm="1">
        <f t="array" ref="D44">_xlfn.LET(_xlpm.a,INDEX(Data!$A$1:$F$326,MATCH($B44&amp;YEAR-5,Data!$B$1:$B$326&amp;Data!$A$1:$A$326,0),3),IF(ISBLANK(_xlpm.a),"",_xlpm.a))</f>
        <v>58</v>
      </c>
      <c r="E44" s="14" cm="1">
        <f t="array" ref="E44">_xlfn.LET(_xlpm.a,INDEX(Data!$A$1:$F$326,MATCH($B44&amp;YEAR-4,Data!$B$1:$B$326&amp;Data!$A$1:$A$326,0),3),IF(ISBLANK(_xlpm.a),"",_xlpm.a))</f>
        <v>43</v>
      </c>
      <c r="F44" s="14" cm="1">
        <f t="array" ref="F44">_xlfn.LET(_xlpm.a,INDEX(Data!$A$1:$F$326,MATCH($B44&amp;YEAR-3,Data!$B$1:$B$326&amp;Data!$A$1:$A$326,0),3),IF(ISBLANK(_xlpm.a),"",_xlpm.a))</f>
        <v>91</v>
      </c>
      <c r="G44" s="14" cm="1">
        <f t="array" ref="G44">_xlfn.LET(_xlpm.a,INDEX(Data!$A$1:$F$326,MATCH($B44&amp;YEAR-2,Data!$B$1:$B$326&amp;Data!$A$1:$A$326,0),3),IF(ISBLANK(_xlpm.a),"",_xlpm.a))</f>
        <v>80</v>
      </c>
      <c r="H44" s="101" cm="1">
        <f t="array" ref="H44">_xlfn.LET(_xlpm.a,INDEX(Data!$A$1:$F$326,MATCH($B44&amp;YEAR-1,Data!$B$1:$B$326&amp;Data!$A$1:$A$326,0),3),IF(ISBLANK(_xlpm.a),"",_xlpm.a))</f>
        <v>18</v>
      </c>
      <c r="I44" s="101" t="str" cm="1">
        <f t="array" ref="I44">_xlfn.LET(_xlpm.a,INDEX(Data!$A$1:$F$326,MATCH($B44&amp;YEAR,Data!$B$1:$B$326&amp;Data!$A$1:$A$326,0),3),IF(ISBLANK(_xlpm.a),"",_xlpm.a))</f>
        <v/>
      </c>
      <c r="J44" s="89" cm="1">
        <f t="array" ref="J44">IFERROR(_xlfn.LET(_xlpm.a,INDEX(threshold_output[],MATCH($B44&amp;$I$9,threshold_output[Week]&amp;threshold_output[Year],0),3),IF(ISBLANK(_xlpm.a),"",_xlpm.a)),"")</f>
        <v>72</v>
      </c>
      <c r="K44" s="107" t="str">
        <f t="shared" si="0"/>
        <v/>
      </c>
    </row>
    <row r="45" spans="2:11">
      <c r="B45" s="99">
        <v>36</v>
      </c>
      <c r="C45" s="110" t="s">
        <v>16</v>
      </c>
      <c r="D45" s="14" cm="1">
        <f t="array" ref="D45">_xlfn.LET(_xlpm.a,INDEX(Data!$A$1:$F$326,MATCH($B45&amp;YEAR-5,Data!$B$1:$B$326&amp;Data!$A$1:$A$326,0),3),IF(ISBLANK(_xlpm.a),"",_xlpm.a))</f>
        <v>66</v>
      </c>
      <c r="E45" s="14" cm="1">
        <f t="array" ref="E45">_xlfn.LET(_xlpm.a,INDEX(Data!$A$1:$F$326,MATCH($B45&amp;YEAR-4,Data!$B$1:$B$326&amp;Data!$A$1:$A$326,0),3),IF(ISBLANK(_xlpm.a),"",_xlpm.a))</f>
        <v>57</v>
      </c>
      <c r="F45" s="14" cm="1">
        <f t="array" ref="F45">_xlfn.LET(_xlpm.a,INDEX(Data!$A$1:$F$326,MATCH($B45&amp;YEAR-3,Data!$B$1:$B$326&amp;Data!$A$1:$A$326,0),3),IF(ISBLANK(_xlpm.a),"",_xlpm.a))</f>
        <v>93</v>
      </c>
      <c r="G45" s="14" cm="1">
        <f t="array" ref="G45">_xlfn.LET(_xlpm.a,INDEX(Data!$A$1:$F$326,MATCH($B45&amp;YEAR-2,Data!$B$1:$B$326&amp;Data!$A$1:$A$326,0),3),IF(ISBLANK(_xlpm.a),"",_xlpm.a))</f>
        <v>67</v>
      </c>
      <c r="H45" s="101" cm="1">
        <f t="array" ref="H45">_xlfn.LET(_xlpm.a,INDEX(Data!$A$1:$F$326,MATCH($B45&amp;YEAR-1,Data!$B$1:$B$326&amp;Data!$A$1:$A$326,0),3),IF(ISBLANK(_xlpm.a),"",_xlpm.a))</f>
        <v>41</v>
      </c>
      <c r="I45" s="101" t="str" cm="1">
        <f t="array" ref="I45">_xlfn.LET(_xlpm.a,INDEX(Data!$A$1:$F$326,MATCH($B45&amp;YEAR,Data!$B$1:$B$326&amp;Data!$A$1:$A$326,0),3),IF(ISBLANK(_xlpm.a),"",_xlpm.a))</f>
        <v/>
      </c>
      <c r="J45" s="89" cm="1">
        <f t="array" ref="J45">IFERROR(_xlfn.LET(_xlpm.a,INDEX(threshold_output[],MATCH($B45&amp;$I$9,threshold_output[Week]&amp;threshold_output[Year],0),3),IF(ISBLANK(_xlpm.a),"",_xlpm.a)),"")</f>
        <v>72</v>
      </c>
      <c r="K45" s="107" t="str">
        <f t="shared" si="0"/>
        <v/>
      </c>
    </row>
    <row r="46" spans="2:11">
      <c r="B46" s="99">
        <v>37</v>
      </c>
      <c r="C46" s="110" t="s">
        <v>16</v>
      </c>
      <c r="D46" s="14" cm="1">
        <f t="array" ref="D46">_xlfn.LET(_xlpm.a,INDEX(Data!$A$1:$F$326,MATCH($B46&amp;YEAR-5,Data!$B$1:$B$326&amp;Data!$A$1:$A$326,0),3),IF(ISBLANK(_xlpm.a),"",_xlpm.a))</f>
        <v>71</v>
      </c>
      <c r="E46" s="14" cm="1">
        <f t="array" ref="E46">_xlfn.LET(_xlpm.a,INDEX(Data!$A$1:$F$326,MATCH($B46&amp;YEAR-4,Data!$B$1:$B$326&amp;Data!$A$1:$A$326,0),3),IF(ISBLANK(_xlpm.a),"",_xlpm.a))</f>
        <v>48</v>
      </c>
      <c r="F46" s="14" cm="1">
        <f t="array" ref="F46">_xlfn.LET(_xlpm.a,INDEX(Data!$A$1:$F$326,MATCH($B46&amp;YEAR-3,Data!$B$1:$B$326&amp;Data!$A$1:$A$326,0),3),IF(ISBLANK(_xlpm.a),"",_xlpm.a))</f>
        <v>58</v>
      </c>
      <c r="G46" s="14" cm="1">
        <f t="array" ref="G46">_xlfn.LET(_xlpm.a,INDEX(Data!$A$1:$F$326,MATCH($B46&amp;YEAR-2,Data!$B$1:$B$326&amp;Data!$A$1:$A$326,0),3),IF(ISBLANK(_xlpm.a),"",_xlpm.a))</f>
        <v>45</v>
      </c>
      <c r="H46" s="101" cm="1">
        <f t="array" ref="H46">_xlfn.LET(_xlpm.a,INDEX(Data!$A$1:$F$326,MATCH($B46&amp;YEAR-1,Data!$B$1:$B$326&amp;Data!$A$1:$A$326,0),3),IF(ISBLANK(_xlpm.a),"",_xlpm.a))</f>
        <v>76</v>
      </c>
      <c r="I46" s="101" t="str" cm="1">
        <f t="array" ref="I46">_xlfn.LET(_xlpm.a,INDEX(Data!$A$1:$F$326,MATCH($B46&amp;YEAR,Data!$B$1:$B$326&amp;Data!$A$1:$A$326,0),3),IF(ISBLANK(_xlpm.a),"",_xlpm.a))</f>
        <v/>
      </c>
      <c r="J46" s="89" cm="1">
        <f t="array" ref="J46">IFERROR(_xlfn.LET(_xlpm.a,INDEX(threshold_output[],MATCH($B46&amp;$I$9,threshold_output[Week]&amp;threshold_output[Year],0),3),IF(ISBLANK(_xlpm.a),"",_xlpm.a)),"")</f>
        <v>68</v>
      </c>
      <c r="K46" s="107" t="str">
        <f t="shared" si="0"/>
        <v/>
      </c>
    </row>
    <row r="47" spans="2:11">
      <c r="B47" s="99">
        <v>38</v>
      </c>
      <c r="C47" s="110" t="s">
        <v>16</v>
      </c>
      <c r="D47" s="14" cm="1">
        <f t="array" ref="D47">_xlfn.LET(_xlpm.a,INDEX(Data!$A$1:$F$326,MATCH($B47&amp;YEAR-5,Data!$B$1:$B$326&amp;Data!$A$1:$A$326,0),3),IF(ISBLANK(_xlpm.a),"",_xlpm.a))</f>
        <v>55</v>
      </c>
      <c r="E47" s="14" cm="1">
        <f t="array" ref="E47">_xlfn.LET(_xlpm.a,INDEX(Data!$A$1:$F$326,MATCH($B47&amp;YEAR-4,Data!$B$1:$B$326&amp;Data!$A$1:$A$326,0),3),IF(ISBLANK(_xlpm.a),"",_xlpm.a))</f>
        <v>43</v>
      </c>
      <c r="F47" s="14" cm="1">
        <f t="array" ref="F47">_xlfn.LET(_xlpm.a,INDEX(Data!$A$1:$F$326,MATCH($B47&amp;YEAR-3,Data!$B$1:$B$326&amp;Data!$A$1:$A$326,0),3),IF(ISBLANK(_xlpm.a),"",_xlpm.a))</f>
        <v>65</v>
      </c>
      <c r="G47" s="14" cm="1">
        <f t="array" ref="G47">_xlfn.LET(_xlpm.a,INDEX(Data!$A$1:$F$326,MATCH($B47&amp;YEAR-2,Data!$B$1:$B$326&amp;Data!$A$1:$A$326,0),3),IF(ISBLANK(_xlpm.a),"",_xlpm.a))</f>
        <v>39</v>
      </c>
      <c r="H47" s="101" cm="1">
        <f t="array" ref="H47">_xlfn.LET(_xlpm.a,INDEX(Data!$A$1:$F$326,MATCH($B47&amp;YEAR-1,Data!$B$1:$B$326&amp;Data!$A$1:$A$326,0),3),IF(ISBLANK(_xlpm.a),"",_xlpm.a))</f>
        <v>54</v>
      </c>
      <c r="I47" s="101" t="str" cm="1">
        <f t="array" ref="I47">_xlfn.LET(_xlpm.a,INDEX(Data!$A$1:$F$326,MATCH($B47&amp;YEAR,Data!$B$1:$B$326&amp;Data!$A$1:$A$326,0),3),IF(ISBLANK(_xlpm.a),"",_xlpm.a))</f>
        <v/>
      </c>
      <c r="J47" s="89" cm="1">
        <f t="array" ref="J47">IFERROR(_xlfn.LET(_xlpm.a,INDEX(threshold_output[],MATCH($B47&amp;$I$9,threshold_output[Week]&amp;threshold_output[Year],0),3),IF(ISBLANK(_xlpm.a),"",_xlpm.a)),"")</f>
        <v>65</v>
      </c>
      <c r="K47" s="107" t="str">
        <f t="shared" si="0"/>
        <v/>
      </c>
    </row>
    <row r="48" spans="2:11">
      <c r="B48" s="99">
        <v>39</v>
      </c>
      <c r="C48" s="110" t="s">
        <v>16</v>
      </c>
      <c r="D48" s="14" cm="1">
        <f t="array" ref="D48">_xlfn.LET(_xlpm.a,INDEX(Data!$A$1:$F$326,MATCH($B48&amp;YEAR-5,Data!$B$1:$B$326&amp;Data!$A$1:$A$326,0),3),IF(ISBLANK(_xlpm.a),"",_xlpm.a))</f>
        <v>41</v>
      </c>
      <c r="E48" s="14" cm="1">
        <f t="array" ref="E48">_xlfn.LET(_xlpm.a,INDEX(Data!$A$1:$F$326,MATCH($B48&amp;YEAR-4,Data!$B$1:$B$326&amp;Data!$A$1:$A$326,0),3),IF(ISBLANK(_xlpm.a),"",_xlpm.a))</f>
        <v>35</v>
      </c>
      <c r="F48" s="14" cm="1">
        <f t="array" ref="F48">_xlfn.LET(_xlpm.a,INDEX(Data!$A$1:$F$326,MATCH($B48&amp;YEAR-3,Data!$B$1:$B$326&amp;Data!$A$1:$A$326,0),3),IF(ISBLANK(_xlpm.a),"",_xlpm.a))</f>
        <v>40</v>
      </c>
      <c r="G48" s="14" cm="1">
        <f t="array" ref="G48">_xlfn.LET(_xlpm.a,INDEX(Data!$A$1:$F$326,MATCH($B48&amp;YEAR-2,Data!$B$1:$B$326&amp;Data!$A$1:$A$326,0),3),IF(ISBLANK(_xlpm.a),"",_xlpm.a))</f>
        <v>27</v>
      </c>
      <c r="H48" s="101" cm="1">
        <f t="array" ref="H48">_xlfn.LET(_xlpm.a,INDEX(Data!$A$1:$F$326,MATCH($B48&amp;YEAR-1,Data!$B$1:$B$326&amp;Data!$A$1:$A$326,0),3),IF(ISBLANK(_xlpm.a),"",_xlpm.a))</f>
        <v>52</v>
      </c>
      <c r="I48" s="101" t="str" cm="1">
        <f t="array" ref="I48">_xlfn.LET(_xlpm.a,INDEX(Data!$A$1:$F$326,MATCH($B48&amp;YEAR,Data!$B$1:$B$326&amp;Data!$A$1:$A$326,0),3),IF(ISBLANK(_xlpm.a),"",_xlpm.a))</f>
        <v/>
      </c>
      <c r="J48" s="89" cm="1">
        <f t="array" ref="J48">IFERROR(_xlfn.LET(_xlpm.a,INDEX(threshold_output[],MATCH($B48&amp;$I$9,threshold_output[Week]&amp;threshold_output[Year],0),3),IF(ISBLANK(_xlpm.a),"",_xlpm.a)),"")</f>
        <v>54</v>
      </c>
      <c r="K48" s="107" t="str">
        <f t="shared" si="0"/>
        <v/>
      </c>
    </row>
    <row r="49" spans="2:11">
      <c r="B49" s="99">
        <v>40</v>
      </c>
      <c r="C49" s="110" t="s">
        <v>16</v>
      </c>
      <c r="D49" s="14" cm="1">
        <f t="array" ref="D49">_xlfn.LET(_xlpm.a,INDEX(Data!$A$1:$F$326,MATCH($B49&amp;YEAR-5,Data!$B$1:$B$326&amp;Data!$A$1:$A$326,0),3),IF(ISBLANK(_xlpm.a),"",_xlpm.a))</f>
        <v>36</v>
      </c>
      <c r="E49" s="14" cm="1">
        <f t="array" ref="E49">_xlfn.LET(_xlpm.a,INDEX(Data!$A$1:$F$326,MATCH($B49&amp;YEAR-4,Data!$B$1:$B$326&amp;Data!$A$1:$A$326,0),3),IF(ISBLANK(_xlpm.a),"",_xlpm.a))</f>
        <v>25</v>
      </c>
      <c r="F49" s="14" cm="1">
        <f t="array" ref="F49">_xlfn.LET(_xlpm.a,INDEX(Data!$A$1:$F$326,MATCH($B49&amp;YEAR-3,Data!$B$1:$B$326&amp;Data!$A$1:$A$326,0),3),IF(ISBLANK(_xlpm.a),"",_xlpm.a))</f>
        <v>31</v>
      </c>
      <c r="G49" s="14" cm="1">
        <f t="array" ref="G49">_xlfn.LET(_xlpm.a,INDEX(Data!$A$1:$F$326,MATCH($B49&amp;YEAR-2,Data!$B$1:$B$326&amp;Data!$A$1:$A$326,0),3),IF(ISBLANK(_xlpm.a),"",_xlpm.a))</f>
        <v>27</v>
      </c>
      <c r="H49" s="101" cm="1">
        <f t="array" ref="H49">_xlfn.LET(_xlpm.a,INDEX(Data!$A$1:$F$326,MATCH($B49&amp;YEAR-1,Data!$B$1:$B$326&amp;Data!$A$1:$A$326,0),3),IF(ISBLANK(_xlpm.a),"",_xlpm.a))</f>
        <v>46</v>
      </c>
      <c r="I49" s="101" t="str" cm="1">
        <f t="array" ref="I49">_xlfn.LET(_xlpm.a,INDEX(Data!$A$1:$F$326,MATCH($B49&amp;YEAR,Data!$B$1:$B$326&amp;Data!$A$1:$A$326,0),3),IF(ISBLANK(_xlpm.a),"",_xlpm.a))</f>
        <v/>
      </c>
      <c r="J49" s="89" cm="1">
        <f t="array" ref="J49">IFERROR(_xlfn.LET(_xlpm.a,INDEX(threshold_output[],MATCH($B49&amp;$I$9,threshold_output[Week]&amp;threshold_output[Year],0),3),IF(ISBLANK(_xlpm.a),"",_xlpm.a)),"")</f>
        <v>44</v>
      </c>
      <c r="K49" s="107" t="str">
        <f t="shared" si="0"/>
        <v/>
      </c>
    </row>
    <row r="50" spans="2:11">
      <c r="B50" s="99">
        <v>41</v>
      </c>
      <c r="C50" s="110" t="s">
        <v>16</v>
      </c>
      <c r="D50" s="14" cm="1">
        <f t="array" ref="D50">_xlfn.LET(_xlpm.a,INDEX(Data!$A$1:$F$326,MATCH($B50&amp;YEAR-5,Data!$B$1:$B$326&amp;Data!$A$1:$A$326,0),3),IF(ISBLANK(_xlpm.a),"",_xlpm.a))</f>
        <v>23</v>
      </c>
      <c r="E50" s="14" cm="1">
        <f t="array" ref="E50">_xlfn.LET(_xlpm.a,INDEX(Data!$A$1:$F$326,MATCH($B50&amp;YEAR-4,Data!$B$1:$B$326&amp;Data!$A$1:$A$326,0),3),IF(ISBLANK(_xlpm.a),"",_xlpm.a))</f>
        <v>25</v>
      </c>
      <c r="F50" s="14" cm="1">
        <f t="array" ref="F50">_xlfn.LET(_xlpm.a,INDEX(Data!$A$1:$F$326,MATCH($B50&amp;YEAR-3,Data!$B$1:$B$326&amp;Data!$A$1:$A$326,0),3),IF(ISBLANK(_xlpm.a),"",_xlpm.a))</f>
        <v>12</v>
      </c>
      <c r="G50" s="14" cm="1">
        <f t="array" ref="G50">_xlfn.LET(_xlpm.a,INDEX(Data!$A$1:$F$326,MATCH($B50&amp;YEAR-2,Data!$B$1:$B$326&amp;Data!$A$1:$A$326,0),3),IF(ISBLANK(_xlpm.a),"",_xlpm.a))</f>
        <v>27</v>
      </c>
      <c r="H50" s="101" cm="1">
        <f t="array" ref="H50">_xlfn.LET(_xlpm.a,INDEX(Data!$A$1:$F$326,MATCH($B50&amp;YEAR-1,Data!$B$1:$B$326&amp;Data!$A$1:$A$326,0),3),IF(ISBLANK(_xlpm.a),"",_xlpm.a))</f>
        <v>41</v>
      </c>
      <c r="I50" s="101" t="str" cm="1">
        <f t="array" ref="I50">_xlfn.LET(_xlpm.a,INDEX(Data!$A$1:$F$326,MATCH($B50&amp;YEAR,Data!$B$1:$B$326&amp;Data!$A$1:$A$326,0),3),IF(ISBLANK(_xlpm.a),"",_xlpm.a))</f>
        <v/>
      </c>
      <c r="J50" s="89" cm="1">
        <f t="array" ref="J50">IFERROR(_xlfn.LET(_xlpm.a,INDEX(threshold_output[],MATCH($B50&amp;$I$9,threshold_output[Week]&amp;threshold_output[Year],0),3),IF(ISBLANK(_xlpm.a),"",_xlpm.a)),"")</f>
        <v>37</v>
      </c>
      <c r="K50" s="107" t="str">
        <f t="shared" si="0"/>
        <v/>
      </c>
    </row>
    <row r="51" spans="2:11">
      <c r="B51" s="99">
        <v>42</v>
      </c>
      <c r="C51" s="110" t="s">
        <v>16</v>
      </c>
      <c r="D51" s="14" cm="1">
        <f t="array" ref="D51">_xlfn.LET(_xlpm.a,INDEX(Data!$A$1:$F$326,MATCH($B51&amp;YEAR-5,Data!$B$1:$B$326&amp;Data!$A$1:$A$326,0),3),IF(ISBLANK(_xlpm.a),"",_xlpm.a))</f>
        <v>21</v>
      </c>
      <c r="E51" s="14" cm="1">
        <f t="array" ref="E51">_xlfn.LET(_xlpm.a,INDEX(Data!$A$1:$F$326,MATCH($B51&amp;YEAR-4,Data!$B$1:$B$326&amp;Data!$A$1:$A$326,0),3),IF(ISBLANK(_xlpm.a),"",_xlpm.a))</f>
        <v>23</v>
      </c>
      <c r="F51" s="14" cm="1">
        <f t="array" ref="F51">_xlfn.LET(_xlpm.a,INDEX(Data!$A$1:$F$326,MATCH($B51&amp;YEAR-3,Data!$B$1:$B$326&amp;Data!$A$1:$A$326,0),3),IF(ISBLANK(_xlpm.a),"",_xlpm.a))</f>
        <v>16</v>
      </c>
      <c r="G51" s="14" cm="1">
        <f t="array" ref="G51">_xlfn.LET(_xlpm.a,INDEX(Data!$A$1:$F$326,MATCH($B51&amp;YEAR-2,Data!$B$1:$B$326&amp;Data!$A$1:$A$326,0),3),IF(ISBLANK(_xlpm.a),"",_xlpm.a))</f>
        <v>24</v>
      </c>
      <c r="H51" s="101" cm="1">
        <f t="array" ref="H51">_xlfn.LET(_xlpm.a,INDEX(Data!$A$1:$F$326,MATCH($B51&amp;YEAR-1,Data!$B$1:$B$326&amp;Data!$A$1:$A$326,0),3),IF(ISBLANK(_xlpm.a),"",_xlpm.a))</f>
        <v>32</v>
      </c>
      <c r="I51" s="101" t="str" cm="1">
        <f t="array" ref="I51">_xlfn.LET(_xlpm.a,INDEX(Data!$A$1:$F$326,MATCH($B51&amp;YEAR,Data!$B$1:$B$326&amp;Data!$A$1:$A$326,0),3),IF(ISBLANK(_xlpm.a),"",_xlpm.a))</f>
        <v/>
      </c>
      <c r="J51" s="89" cm="1">
        <f t="array" ref="J51">IFERROR(_xlfn.LET(_xlpm.a,INDEX(threshold_output[],MATCH($B51&amp;$I$9,threshold_output[Week]&amp;threshold_output[Year],0),3),IF(ISBLANK(_xlpm.a),"",_xlpm.a)),"")</f>
        <v>33</v>
      </c>
      <c r="K51" s="107" t="str">
        <f t="shared" si="0"/>
        <v/>
      </c>
    </row>
    <row r="52" spans="2:11">
      <c r="B52" s="99">
        <v>43</v>
      </c>
      <c r="C52" s="110" t="s">
        <v>16</v>
      </c>
      <c r="D52" s="14" cm="1">
        <f t="array" ref="D52">_xlfn.LET(_xlpm.a,INDEX(Data!$A$1:$F$326,MATCH($B52&amp;YEAR-5,Data!$B$1:$B$326&amp;Data!$A$1:$A$326,0),3),IF(ISBLANK(_xlpm.a),"",_xlpm.a))</f>
        <v>16</v>
      </c>
      <c r="E52" s="14" cm="1">
        <f t="array" ref="E52">_xlfn.LET(_xlpm.a,INDEX(Data!$A$1:$F$326,MATCH($B52&amp;YEAR-4,Data!$B$1:$B$326&amp;Data!$A$1:$A$326,0),3),IF(ISBLANK(_xlpm.a),"",_xlpm.a))</f>
        <v>31</v>
      </c>
      <c r="F52" s="14" cm="1">
        <f t="array" ref="F52">_xlfn.LET(_xlpm.a,INDEX(Data!$A$1:$F$326,MATCH($B52&amp;YEAR-3,Data!$B$1:$B$326&amp;Data!$A$1:$A$326,0),3),IF(ISBLANK(_xlpm.a),"",_xlpm.a))</f>
        <v>19</v>
      </c>
      <c r="G52" s="14" cm="1">
        <f t="array" ref="G52">_xlfn.LET(_xlpm.a,INDEX(Data!$A$1:$F$326,MATCH($B52&amp;YEAR-2,Data!$B$1:$B$326&amp;Data!$A$1:$A$326,0),3),IF(ISBLANK(_xlpm.a),"",_xlpm.a))</f>
        <v>28</v>
      </c>
      <c r="H52" s="101" cm="1">
        <f t="array" ref="H52">_xlfn.LET(_xlpm.a,INDEX(Data!$A$1:$F$326,MATCH($B52&amp;YEAR-1,Data!$B$1:$B$326&amp;Data!$A$1:$A$326,0),3),IF(ISBLANK(_xlpm.a),"",_xlpm.a))</f>
        <v>23</v>
      </c>
      <c r="I52" s="101" t="str" cm="1">
        <f t="array" ref="I52">_xlfn.LET(_xlpm.a,INDEX(Data!$A$1:$F$326,MATCH($B52&amp;YEAR,Data!$B$1:$B$326&amp;Data!$A$1:$A$326,0),3),IF(ISBLANK(_xlpm.a),"",_xlpm.a))</f>
        <v/>
      </c>
      <c r="J52" s="89" cm="1">
        <f t="array" ref="J52">IFERROR(_xlfn.LET(_xlpm.a,INDEX(threshold_output[],MATCH($B52&amp;$I$9,threshold_output[Week]&amp;threshold_output[Year],0),3),IF(ISBLANK(_xlpm.a),"",_xlpm.a)),"")</f>
        <v>32</v>
      </c>
      <c r="K52" s="107" t="str">
        <f t="shared" si="0"/>
        <v/>
      </c>
    </row>
    <row r="53" spans="2:11">
      <c r="B53" s="99">
        <v>44</v>
      </c>
      <c r="C53" s="110" t="s">
        <v>16</v>
      </c>
      <c r="D53" s="14" cm="1">
        <f t="array" ref="D53">_xlfn.LET(_xlpm.a,INDEX(Data!$A$1:$F$326,MATCH($B53&amp;YEAR-5,Data!$B$1:$B$326&amp;Data!$A$1:$A$326,0),3),IF(ISBLANK(_xlpm.a),"",_xlpm.a))</f>
        <v>10</v>
      </c>
      <c r="E53" s="14" cm="1">
        <f t="array" ref="E53">_xlfn.LET(_xlpm.a,INDEX(Data!$A$1:$F$326,MATCH($B53&amp;YEAR-4,Data!$B$1:$B$326&amp;Data!$A$1:$A$326,0),3),IF(ISBLANK(_xlpm.a),"",_xlpm.a))</f>
        <v>42</v>
      </c>
      <c r="F53" s="14" cm="1">
        <f t="array" ref="F53">_xlfn.LET(_xlpm.a,INDEX(Data!$A$1:$F$326,MATCH($B53&amp;YEAR-3,Data!$B$1:$B$326&amp;Data!$A$1:$A$326,0),3),IF(ISBLANK(_xlpm.a),"",_xlpm.a))</f>
        <v>12</v>
      </c>
      <c r="G53" s="14" cm="1">
        <f t="array" ref="G53">_xlfn.LET(_xlpm.a,INDEX(Data!$A$1:$F$326,MATCH($B53&amp;YEAR-2,Data!$B$1:$B$326&amp;Data!$A$1:$A$326,0),3),IF(ISBLANK(_xlpm.a),"",_xlpm.a))</f>
        <v>63</v>
      </c>
      <c r="H53" s="101" cm="1">
        <f t="array" ref="H53">_xlfn.LET(_xlpm.a,INDEX(Data!$A$1:$F$326,MATCH($B53&amp;YEAR-1,Data!$B$1:$B$326&amp;Data!$A$1:$A$326,0),3),IF(ISBLANK(_xlpm.a),"",_xlpm.a))</f>
        <v>15</v>
      </c>
      <c r="I53" s="101" t="str" cm="1">
        <f t="array" ref="I53">_xlfn.LET(_xlpm.a,INDEX(Data!$A$1:$F$326,MATCH($B53&amp;YEAR,Data!$B$1:$B$326&amp;Data!$A$1:$A$326,0),3),IF(ISBLANK(_xlpm.a),"",_xlpm.a))</f>
        <v/>
      </c>
      <c r="J53" s="89" cm="1">
        <f t="array" ref="J53">IFERROR(_xlfn.LET(_xlpm.a,INDEX(threshold_output[],MATCH($B53&amp;$I$9,threshold_output[Week]&amp;threshold_output[Year],0),3),IF(ISBLANK(_xlpm.a),"",_xlpm.a)),"")</f>
        <v>31</v>
      </c>
      <c r="K53" s="107" t="str">
        <f t="shared" si="0"/>
        <v/>
      </c>
    </row>
    <row r="54" spans="2:11">
      <c r="B54" s="99">
        <v>45</v>
      </c>
      <c r="C54" s="110" t="s">
        <v>16</v>
      </c>
      <c r="D54" s="14" cm="1">
        <f t="array" ref="D54">_xlfn.LET(_xlpm.a,INDEX(Data!$A$1:$F$326,MATCH($B54&amp;YEAR-5,Data!$B$1:$B$326&amp;Data!$A$1:$A$326,0),3),IF(ISBLANK(_xlpm.a),"",_xlpm.a))</f>
        <v>9</v>
      </c>
      <c r="E54" s="14" cm="1">
        <f t="array" ref="E54">_xlfn.LET(_xlpm.a,INDEX(Data!$A$1:$F$326,MATCH($B54&amp;YEAR-4,Data!$B$1:$B$326&amp;Data!$A$1:$A$326,0),3),IF(ISBLANK(_xlpm.a),"",_xlpm.a))</f>
        <v>37</v>
      </c>
      <c r="F54" s="14" cm="1">
        <f t="array" ref="F54">_xlfn.LET(_xlpm.a,INDEX(Data!$A$1:$F$326,MATCH($B54&amp;YEAR-3,Data!$B$1:$B$326&amp;Data!$A$1:$A$326,0),3),IF(ISBLANK(_xlpm.a),"",_xlpm.a))</f>
        <v>8</v>
      </c>
      <c r="G54" s="14" cm="1">
        <f t="array" ref="G54">_xlfn.LET(_xlpm.a,INDEX(Data!$A$1:$F$326,MATCH($B54&amp;YEAR-2,Data!$B$1:$B$326&amp;Data!$A$1:$A$326,0),3),IF(ISBLANK(_xlpm.a),"",_xlpm.a))</f>
        <v>33</v>
      </c>
      <c r="H54" s="101" cm="1">
        <f t="array" ref="H54">_xlfn.LET(_xlpm.a,INDEX(Data!$A$1:$F$326,MATCH($B54&amp;YEAR-1,Data!$B$1:$B$326&amp;Data!$A$1:$A$326,0),3),IF(ISBLANK(_xlpm.a),"",_xlpm.a))</f>
        <v>18</v>
      </c>
      <c r="I54" s="101" t="str" cm="1">
        <f t="array" ref="I54">_xlfn.LET(_xlpm.a,INDEX(Data!$A$1:$F$326,MATCH($B54&amp;YEAR,Data!$B$1:$B$326&amp;Data!$A$1:$A$326,0),3),IF(ISBLANK(_xlpm.a),"",_xlpm.a))</f>
        <v/>
      </c>
      <c r="J54" s="89" cm="1">
        <f t="array" ref="J54">IFERROR(_xlfn.LET(_xlpm.a,INDEX(threshold_output[],MATCH($B54&amp;$I$9,threshold_output[Week]&amp;threshold_output[Year],0),3),IF(ISBLANK(_xlpm.a),"",_xlpm.a)),"")</f>
        <v>29</v>
      </c>
      <c r="K54" s="107" t="str">
        <f t="shared" si="0"/>
        <v/>
      </c>
    </row>
    <row r="55" spans="2:11">
      <c r="B55" s="99">
        <v>46</v>
      </c>
      <c r="C55" s="110" t="s">
        <v>16</v>
      </c>
      <c r="D55" s="14" cm="1">
        <f t="array" ref="D55">_xlfn.LET(_xlpm.a,INDEX(Data!$A$1:$F$326,MATCH($B55&amp;YEAR-5,Data!$B$1:$B$326&amp;Data!$A$1:$A$326,0),3),IF(ISBLANK(_xlpm.a),"",_xlpm.a))</f>
        <v>7</v>
      </c>
      <c r="E55" s="14" cm="1">
        <f t="array" ref="E55">_xlfn.LET(_xlpm.a,INDEX(Data!$A$1:$F$326,MATCH($B55&amp;YEAR-4,Data!$B$1:$B$326&amp;Data!$A$1:$A$326,0),3),IF(ISBLANK(_xlpm.a),"",_xlpm.a))</f>
        <v>14</v>
      </c>
      <c r="F55" s="14" cm="1">
        <f t="array" ref="F55">_xlfn.LET(_xlpm.a,INDEX(Data!$A$1:$F$326,MATCH($B55&amp;YEAR-3,Data!$B$1:$B$326&amp;Data!$A$1:$A$326,0),3),IF(ISBLANK(_xlpm.a),"",_xlpm.a))</f>
        <v>15</v>
      </c>
      <c r="G55" s="14" cm="1">
        <f t="array" ref="G55">_xlfn.LET(_xlpm.a,INDEX(Data!$A$1:$F$326,MATCH($B55&amp;YEAR-2,Data!$B$1:$B$326&amp;Data!$A$1:$A$326,0),3),IF(ISBLANK(_xlpm.a),"",_xlpm.a))</f>
        <v>15</v>
      </c>
      <c r="H55" s="101" cm="1">
        <f t="array" ref="H55">_xlfn.LET(_xlpm.a,INDEX(Data!$A$1:$F$326,MATCH($B55&amp;YEAR-1,Data!$B$1:$B$326&amp;Data!$A$1:$A$326,0),3),IF(ISBLANK(_xlpm.a),"",_xlpm.a))</f>
        <v>16</v>
      </c>
      <c r="I55" s="101" t="str" cm="1">
        <f t="array" ref="I55">_xlfn.LET(_xlpm.a,INDEX(Data!$A$1:$F$326,MATCH($B55&amp;YEAR,Data!$B$1:$B$326&amp;Data!$A$1:$A$326,0),3),IF(ISBLANK(_xlpm.a),"",_xlpm.a))</f>
        <v/>
      </c>
      <c r="J55" s="89" cm="1">
        <f t="array" ref="J55">IFERROR(_xlfn.LET(_xlpm.a,INDEX(threshold_output[],MATCH($B55&amp;$I$9,threshold_output[Week]&amp;threshold_output[Year],0),3),IF(ISBLANK(_xlpm.a),"",_xlpm.a)),"")</f>
        <v>19</v>
      </c>
      <c r="K55" s="107" t="str">
        <f t="shared" si="0"/>
        <v/>
      </c>
    </row>
    <row r="56" spans="2:11">
      <c r="B56" s="99">
        <v>47</v>
      </c>
      <c r="C56" s="110" t="s">
        <v>16</v>
      </c>
      <c r="D56" s="14" cm="1">
        <f t="array" ref="D56">_xlfn.LET(_xlpm.a,INDEX(Data!$A$1:$F$326,MATCH($B56&amp;YEAR-5,Data!$B$1:$B$326&amp;Data!$A$1:$A$326,0),3),IF(ISBLANK(_xlpm.a),"",_xlpm.a))</f>
        <v>9</v>
      </c>
      <c r="E56" s="14" cm="1">
        <f t="array" ref="E56">_xlfn.LET(_xlpm.a,INDEX(Data!$A$1:$F$326,MATCH($B56&amp;YEAR-4,Data!$B$1:$B$326&amp;Data!$A$1:$A$326,0),3),IF(ISBLANK(_xlpm.a),"",_xlpm.a))</f>
        <v>13</v>
      </c>
      <c r="F56" s="14" cm="1">
        <f t="array" ref="F56">_xlfn.LET(_xlpm.a,INDEX(Data!$A$1:$F$326,MATCH($B56&amp;YEAR-3,Data!$B$1:$B$326&amp;Data!$A$1:$A$326,0),3),IF(ISBLANK(_xlpm.a),"",_xlpm.a))</f>
        <v>10</v>
      </c>
      <c r="G56" s="14" cm="1">
        <f t="array" ref="G56">_xlfn.LET(_xlpm.a,INDEX(Data!$A$1:$F$326,MATCH($B56&amp;YEAR-2,Data!$B$1:$B$326&amp;Data!$A$1:$A$326,0),3),IF(ISBLANK(_xlpm.a),"",_xlpm.a))</f>
        <v>11</v>
      </c>
      <c r="H56" s="101" cm="1">
        <f t="array" ref="H56">_xlfn.LET(_xlpm.a,INDEX(Data!$A$1:$F$326,MATCH($B56&amp;YEAR-1,Data!$B$1:$B$326&amp;Data!$A$1:$A$326,0),3),IF(ISBLANK(_xlpm.a),"",_xlpm.a))</f>
        <v>0</v>
      </c>
      <c r="I56" s="101" t="str" cm="1">
        <f t="array" ref="I56">_xlfn.LET(_xlpm.a,INDEX(Data!$A$1:$F$326,MATCH($B56&amp;YEAR,Data!$B$1:$B$326&amp;Data!$A$1:$A$326,0),3),IF(ISBLANK(_xlpm.a),"",_xlpm.a))</f>
        <v/>
      </c>
      <c r="J56" s="89" cm="1">
        <f t="array" ref="J56">IFERROR(_xlfn.LET(_xlpm.a,INDEX(threshold_output[],MATCH($B56&amp;$I$9,threshold_output[Week]&amp;threshold_output[Year],0),3),IF(ISBLANK(_xlpm.a),"",_xlpm.a)),"")</f>
        <v>18</v>
      </c>
      <c r="K56" s="107" t="str">
        <f t="shared" si="0"/>
        <v/>
      </c>
    </row>
    <row r="57" spans="2:11">
      <c r="B57" s="99">
        <v>48</v>
      </c>
      <c r="C57" s="110" t="s">
        <v>16</v>
      </c>
      <c r="D57" s="14" cm="1">
        <f t="array" ref="D57">_xlfn.LET(_xlpm.a,INDEX(Data!$A$1:$F$326,MATCH($B57&amp;YEAR-5,Data!$B$1:$B$326&amp;Data!$A$1:$A$326,0),3),IF(ISBLANK(_xlpm.a),"",_xlpm.a))</f>
        <v>5</v>
      </c>
      <c r="E57" s="14" cm="1">
        <f t="array" ref="E57">_xlfn.LET(_xlpm.a,INDEX(Data!$A$1:$F$326,MATCH($B57&amp;YEAR-4,Data!$B$1:$B$326&amp;Data!$A$1:$A$326,0),3),IF(ISBLANK(_xlpm.a),"",_xlpm.a))</f>
        <v>18</v>
      </c>
      <c r="F57" s="14" cm="1">
        <f t="array" ref="F57">_xlfn.LET(_xlpm.a,INDEX(Data!$A$1:$F$326,MATCH($B57&amp;YEAR-3,Data!$B$1:$B$326&amp;Data!$A$1:$A$326,0),3),IF(ISBLANK(_xlpm.a),"",_xlpm.a))</f>
        <v>10</v>
      </c>
      <c r="G57" s="14" cm="1">
        <f t="array" ref="G57">_xlfn.LET(_xlpm.a,INDEX(Data!$A$1:$F$326,MATCH($B57&amp;YEAR-2,Data!$B$1:$B$326&amp;Data!$A$1:$A$326,0),3),IF(ISBLANK(_xlpm.a),"",_xlpm.a))</f>
        <v>21</v>
      </c>
      <c r="H57" s="101" cm="1">
        <f t="array" ref="H57">_xlfn.LET(_xlpm.a,INDEX(Data!$A$1:$F$326,MATCH($B57&amp;YEAR-1,Data!$B$1:$B$326&amp;Data!$A$1:$A$326,0),3),IF(ISBLANK(_xlpm.a),"",_xlpm.a))</f>
        <v>3</v>
      </c>
      <c r="I57" s="101" t="str" cm="1">
        <f t="array" ref="I57">_xlfn.LET(_xlpm.a,INDEX(Data!$A$1:$F$326,MATCH($B57&amp;YEAR,Data!$B$1:$B$326&amp;Data!$A$1:$A$326,0),3),IF(ISBLANK(_xlpm.a),"",_xlpm.a))</f>
        <v/>
      </c>
      <c r="J57" s="89" cm="1">
        <f t="array" ref="J57">IFERROR(_xlfn.LET(_xlpm.a,INDEX(threshold_output[],MATCH($B57&amp;$I$9,threshold_output[Week]&amp;threshold_output[Year],0),3),IF(ISBLANK(_xlpm.a),"",_xlpm.a)),"")</f>
        <v>18</v>
      </c>
      <c r="K57" s="107" t="str">
        <f t="shared" si="0"/>
        <v/>
      </c>
    </row>
    <row r="58" spans="2:11">
      <c r="B58" s="99">
        <v>49</v>
      </c>
      <c r="C58" s="110" t="s">
        <v>16</v>
      </c>
      <c r="D58" s="14" cm="1">
        <f t="array" ref="D58">_xlfn.LET(_xlpm.a,INDEX(Data!$A$1:$F$326,MATCH($B58&amp;YEAR-5,Data!$B$1:$B$326&amp;Data!$A$1:$A$326,0),3),IF(ISBLANK(_xlpm.a),"",_xlpm.a))</f>
        <v>18</v>
      </c>
      <c r="E58" s="14" cm="1">
        <f t="array" ref="E58">_xlfn.LET(_xlpm.a,INDEX(Data!$A$1:$F$326,MATCH($B58&amp;YEAR-4,Data!$B$1:$B$326&amp;Data!$A$1:$A$326,0),3),IF(ISBLANK(_xlpm.a),"",_xlpm.a))</f>
        <v>16</v>
      </c>
      <c r="F58" s="14" cm="1">
        <f t="array" ref="F58">_xlfn.LET(_xlpm.a,INDEX(Data!$A$1:$F$326,MATCH($B58&amp;YEAR-3,Data!$B$1:$B$326&amp;Data!$A$1:$A$326,0),3),IF(ISBLANK(_xlpm.a),"",_xlpm.a))</f>
        <v>24</v>
      </c>
      <c r="G58" s="14" cm="1">
        <f t="array" ref="G58">_xlfn.LET(_xlpm.a,INDEX(Data!$A$1:$F$326,MATCH($B58&amp;YEAR-2,Data!$B$1:$B$326&amp;Data!$A$1:$A$326,0),3),IF(ISBLANK(_xlpm.a),"",_xlpm.a))</f>
        <v>17</v>
      </c>
      <c r="H58" s="101" cm="1">
        <f t="array" ref="H58">_xlfn.LET(_xlpm.a,INDEX(Data!$A$1:$F$326,MATCH($B58&amp;YEAR-1,Data!$B$1:$B$326&amp;Data!$A$1:$A$326,0),3),IF(ISBLANK(_xlpm.a),"",_xlpm.a))</f>
        <v>9</v>
      </c>
      <c r="I58" s="101" t="str" cm="1">
        <f t="array" ref="I58">_xlfn.LET(_xlpm.a,INDEX(Data!$A$1:$F$326,MATCH($B58&amp;YEAR,Data!$B$1:$B$326&amp;Data!$A$1:$A$326,0),3),IF(ISBLANK(_xlpm.a),"",_xlpm.a))</f>
        <v/>
      </c>
      <c r="J58" s="89" cm="1">
        <f t="array" ref="J58">IFERROR(_xlfn.LET(_xlpm.a,INDEX(threshold_output[],MATCH($B58&amp;$I$9,threshold_output[Week]&amp;threshold_output[Year],0),3),IF(ISBLANK(_xlpm.a),"",_xlpm.a)),"")</f>
        <v>19</v>
      </c>
      <c r="K58" s="107" t="str">
        <f t="shared" si="0"/>
        <v/>
      </c>
    </row>
    <row r="59" spans="2:11">
      <c r="B59" s="99">
        <v>50</v>
      </c>
      <c r="C59" s="110" t="s">
        <v>16</v>
      </c>
      <c r="D59" s="14" cm="1">
        <f t="array" ref="D59">_xlfn.LET(_xlpm.a,INDEX(Data!$A$1:$F$326,MATCH($B59&amp;YEAR-5,Data!$B$1:$B$326&amp;Data!$A$1:$A$326,0),3),IF(ISBLANK(_xlpm.a),"",_xlpm.a))</f>
        <v>23</v>
      </c>
      <c r="E59" s="14" cm="1">
        <f t="array" ref="E59">_xlfn.LET(_xlpm.a,INDEX(Data!$A$1:$F$326,MATCH($B59&amp;YEAR-4,Data!$B$1:$B$326&amp;Data!$A$1:$A$326,0),3),IF(ISBLANK(_xlpm.a),"",_xlpm.a))</f>
        <v>5</v>
      </c>
      <c r="F59" s="14" cm="1">
        <f t="array" ref="F59">_xlfn.LET(_xlpm.a,INDEX(Data!$A$1:$F$326,MATCH($B59&amp;YEAR-3,Data!$B$1:$B$326&amp;Data!$A$1:$A$326,0),3),IF(ISBLANK(_xlpm.a),"",_xlpm.a))</f>
        <v>19</v>
      </c>
      <c r="G59" s="14" cm="1">
        <f t="array" ref="G59">_xlfn.LET(_xlpm.a,INDEX(Data!$A$1:$F$326,MATCH($B59&amp;YEAR-2,Data!$B$1:$B$326&amp;Data!$A$1:$A$326,0),3),IF(ISBLANK(_xlpm.a),"",_xlpm.a))</f>
        <v>0</v>
      </c>
      <c r="H59" s="101" cm="1">
        <f t="array" ref="H59">_xlfn.LET(_xlpm.a,INDEX(Data!$A$1:$F$326,MATCH($B59&amp;YEAR-1,Data!$B$1:$B$326&amp;Data!$A$1:$A$326,0),3),IF(ISBLANK(_xlpm.a),"",_xlpm.a))</f>
        <v>4</v>
      </c>
      <c r="I59" s="101" t="str" cm="1">
        <f t="array" ref="I59">_xlfn.LET(_xlpm.a,INDEX(Data!$A$1:$F$326,MATCH($B59&amp;YEAR,Data!$B$1:$B$326&amp;Data!$A$1:$A$326,0),3),IF(ISBLANK(_xlpm.a),"",_xlpm.a))</f>
        <v/>
      </c>
      <c r="J59" s="89" cm="1">
        <f t="array" ref="J59">IFERROR(_xlfn.LET(_xlpm.a,INDEX(threshold_output[],MATCH($B59&amp;$I$9,threshold_output[Week]&amp;threshold_output[Year],0),3),IF(ISBLANK(_xlpm.a),"",_xlpm.a)),"")</f>
        <v>21</v>
      </c>
      <c r="K59" s="107" t="str">
        <f t="shared" si="0"/>
        <v/>
      </c>
    </row>
    <row r="60" spans="2:11">
      <c r="B60" s="99">
        <v>51</v>
      </c>
      <c r="C60" s="100" cm="1">
        <f t="array" ref="C60">_xlfn.LET(_xlpm.a,INDEX(Data!$A$1:$F$326,MATCH($B60&amp;YEAR-6,Data!$B$1:$B$326&amp;Data!$A$1:$A$326,0),3),IF(ISBLANK(_xlpm.a),"",_xlpm.a))</f>
        <v>6</v>
      </c>
      <c r="D60" s="14" cm="1">
        <f t="array" ref="D60">_xlfn.LET(_xlpm.a,INDEX(Data!$A$1:$F$326,MATCH($B60&amp;YEAR-5,Data!$B$1:$B$326&amp;Data!$A$1:$A$326,0),3),IF(ISBLANK(_xlpm.a),"",_xlpm.a))</f>
        <v>25</v>
      </c>
      <c r="E60" s="14" cm="1">
        <f t="array" ref="E60">_xlfn.LET(_xlpm.a,INDEX(Data!$A$1:$F$326,MATCH($B60&amp;YEAR-4,Data!$B$1:$B$326&amp;Data!$A$1:$A$326,0),3),IF(ISBLANK(_xlpm.a),"",_xlpm.a))</f>
        <v>4</v>
      </c>
      <c r="F60" s="14" cm="1">
        <f t="array" ref="F60">_xlfn.LET(_xlpm.a,INDEX(Data!$A$1:$F$326,MATCH($B60&amp;YEAR-3,Data!$B$1:$B$326&amp;Data!$A$1:$A$326,0),3),IF(ISBLANK(_xlpm.a),"",_xlpm.a))</f>
        <v>21</v>
      </c>
      <c r="G60" s="14" cm="1">
        <f t="array" ref="G60">_xlfn.LET(_xlpm.a,INDEX(Data!$A$1:$F$326,MATCH($B60&amp;YEAR-2,Data!$B$1:$B$326&amp;Data!$A$1:$A$326,0),3),IF(ISBLANK(_xlpm.a),"",_xlpm.a))</f>
        <v>2</v>
      </c>
      <c r="H60" s="101" cm="1">
        <f t="array" ref="H60">_xlfn.LET(_xlpm.a,INDEX(Data!$A$1:$F$326,MATCH($B60&amp;YEAR-1,Data!$B$1:$B$326&amp;Data!$A$1:$A$326,0),3),IF(ISBLANK(_xlpm.a),"",_xlpm.a))</f>
        <v>5</v>
      </c>
      <c r="I60" s="101" t="str" cm="1">
        <f t="array" ref="I60">_xlfn.LET(_xlpm.a,INDEX(Data!$A$1:$F$326,MATCH($B60&amp;YEAR,Data!$B$1:$B$326&amp;Data!$A$1:$A$326,0),3),IF(ISBLANK(_xlpm.a),"",_xlpm.a))</f>
        <v/>
      </c>
      <c r="J60" s="89" cm="1">
        <f t="array" ref="J60">IFERROR(_xlfn.LET(_xlpm.a,INDEX(threshold_output[],MATCH($B60&amp;$I$9,threshold_output[Week]&amp;threshold_output[Year],0),3),IF(ISBLANK(_xlpm.a),"",_xlpm.a)),"")</f>
        <v>24</v>
      </c>
      <c r="K60" s="107" t="str">
        <f t="shared" si="0"/>
        <v/>
      </c>
    </row>
    <row r="61" spans="2:11">
      <c r="B61" s="99">
        <v>52</v>
      </c>
      <c r="C61" s="100" cm="1">
        <f t="array" ref="C61">_xlfn.LET(_xlpm.a,INDEX(Data!$A$1:$F$326,MATCH($B61&amp;YEAR-6,Data!$B$1:$B$326&amp;Data!$A$1:$A$326,0),3),IF(ISBLANK(_xlpm.a),"",_xlpm.a))</f>
        <v>6</v>
      </c>
      <c r="D61" s="14" cm="1">
        <f t="array" ref="D61">_xlfn.LET(_xlpm.a,INDEX(Data!$A$1:$F$326,MATCH($B61&amp;YEAR-5,Data!$B$1:$B$326&amp;Data!$A$1:$A$326,0),3),IF(ISBLANK(_xlpm.a),"",_xlpm.a))</f>
        <v>37</v>
      </c>
      <c r="E61" s="14" cm="1">
        <f t="array" ref="E61">_xlfn.LET(_xlpm.a,INDEX(Data!$A$1:$F$326,MATCH($B61&amp;YEAR-4,Data!$B$1:$B$326&amp;Data!$A$1:$A$326,0),3),IF(ISBLANK(_xlpm.a),"",_xlpm.a))</f>
        <v>3</v>
      </c>
      <c r="F61" s="14" cm="1">
        <f t="array" ref="F61">_xlfn.LET(_xlpm.a,INDEX(Data!$A$1:$F$326,MATCH($B61&amp;YEAR-3,Data!$B$1:$B$326&amp;Data!$A$1:$A$326,0),3),IF(ISBLANK(_xlpm.a),"",_xlpm.a))</f>
        <v>78</v>
      </c>
      <c r="G61" s="14" cm="1">
        <f t="array" ref="G61">_xlfn.LET(_xlpm.a,INDEX(Data!$A$1:$F$326,MATCH($B61&amp;YEAR-2,Data!$B$1:$B$326&amp;Data!$A$1:$A$326,0),3),IF(ISBLANK(_xlpm.a),"",_xlpm.a))</f>
        <v>4</v>
      </c>
      <c r="H61" s="101" cm="1">
        <f t="array" ref="H61">_xlfn.LET(_xlpm.a,INDEX(Data!$A$1:$F$326,MATCH($B61&amp;YEAR-1,Data!$B$1:$B$326&amp;Data!$A$1:$A$326,0),3),IF(ISBLANK(_xlpm.a),"",_xlpm.a))</f>
        <v>11</v>
      </c>
      <c r="I61" s="101" t="str" cm="1">
        <f t="array" ref="I61">_xlfn.LET(_xlpm.a,INDEX(Data!$A$1:$F$326,MATCH($B61&amp;YEAR,Data!$B$1:$B$326&amp;Data!$A$1:$A$326,0),3),IF(ISBLANK(_xlpm.a),"",_xlpm.a))</f>
        <v/>
      </c>
      <c r="J61" s="89" cm="1">
        <f t="array" ref="J61">IFERROR(_xlfn.LET(_xlpm.a,INDEX(threshold_output[],MATCH($B61&amp;$I$9,threshold_output[Week]&amp;threshold_output[Year],0),3),IF(ISBLANK(_xlpm.a),"",_xlpm.a)),"")</f>
        <v>30</v>
      </c>
      <c r="K61" s="107" t="str">
        <f t="shared" si="0"/>
        <v/>
      </c>
    </row>
    <row r="62" spans="2:11" ht="13.5" thickBot="1">
      <c r="B62" s="109">
        <v>53</v>
      </c>
      <c r="C62" s="168" t="str" cm="1">
        <f t="array" ref="C62">IFERROR(_xlfn.LET(_xlpm.a,INDEX(Data!$A$1:$F$326,MATCH($B62&amp;YEAR-6,Data!$B$1:$B$326&amp;Data!$A$1:$A$326,0),3),IF(ISBLANK(_xlpm.a),"",_xlpm.a)),"No W53")</f>
        <v>No W53</v>
      </c>
      <c r="D62" s="169" t="str" cm="1">
        <f t="array" ref="D62">IFERROR(_xlfn.LET(_xlpm.a,INDEX(Data!$A$1:$F$326,MATCH($B62&amp;YEAR-5,Data!$B$1:$B$326&amp;Data!$A$1:$A$326,0),3),IF(ISBLANK(_xlpm.a),"",_xlpm.a)),"No W53")</f>
        <v>No W53</v>
      </c>
      <c r="E62" s="169" t="str" cm="1">
        <f t="array" ref="E62">IFERROR(_xlfn.LET(_xlpm.a,INDEX(Data!$A$1:$F$326,MATCH($B62&amp;YEAR-4,Data!$B$1:$B$326&amp;Data!$A$1:$A$326,0),3),IF(ISBLANK(_xlpm.a),"",_xlpm.a)),"No W53")</f>
        <v>No W53</v>
      </c>
      <c r="F62" s="169" cm="1">
        <f t="array" ref="F62">IFERROR(_xlfn.LET(_xlpm.a,INDEX(Data!$A$1:$F$326,MATCH($B62&amp;YEAR-3,Data!$B$1:$B$326&amp;Data!$A$1:$A$326,0),3),IF(ISBLANK(_xlpm.a),"",_xlpm.a)),"No W53")</f>
        <v>79</v>
      </c>
      <c r="G62" s="169" t="str" cm="1">
        <f t="array" ref="G62">IFERROR(_xlfn.LET(_xlpm.a,INDEX(Data!$A$1:$F$326,MATCH($B62&amp;YEAR-2,Data!$B$1:$B$326&amp;Data!$A$1:$A$326,0),3),IF(ISBLANK(_xlpm.a),"",_xlpm.a)),"No W53")</f>
        <v>No W53</v>
      </c>
      <c r="H62" s="170" t="str" cm="1">
        <f t="array" ref="H62">IFERROR(_xlfn.LET(_xlpm.a,INDEX(Data!$A$1:$F$326,MATCH($B62&amp;YEAR-1,Data!$B$1:$B$326&amp;Data!$A$1:$A$326,0),3),IF(ISBLANK(_xlpm.a),"",_xlpm.a)),"No W53")</f>
        <v>No W53</v>
      </c>
      <c r="I62" s="103" t="str" cm="1">
        <f t="array" ref="I62">_xlfn.LET(_xlpm.a,INDEX(Data!$A$1:$F$326,MATCH($B62&amp;YEAR,Data!$B$1:$B$326&amp;Data!$A$1:$A$326,0),3),IF(ISBLANK(_xlpm.a),"",_xlpm.a))</f>
        <v/>
      </c>
      <c r="J62" s="105" cm="1">
        <f t="array" ref="J62">IFERROR(_xlfn.LET(_xlpm.a,INDEX(threshold_output[],MATCH($B62&amp;$I$9,threshold_output[Week]&amp;threshold_output[Year],0),3),IF(ISBLANK(_xlpm.a),"",_xlpm.a)),"")</f>
        <v>35</v>
      </c>
      <c r="K62" s="108" t="str">
        <f t="shared" si="0"/>
        <v/>
      </c>
    </row>
  </sheetData>
  <mergeCells count="5">
    <mergeCell ref="B1:K1"/>
    <mergeCell ref="B3:D3"/>
    <mergeCell ref="C8:H8"/>
    <mergeCell ref="E3:K3"/>
    <mergeCell ref="E4:K5"/>
  </mergeCells>
  <phoneticPr fontId="9" type="noConversion"/>
  <conditionalFormatting sqref="C10:I62">
    <cfRule type="containsBlanks" dxfId="0" priority="8">
      <formula>LEN(TRIM(C10))=0</formula>
    </cfRule>
  </conditionalFormatting>
  <conditionalFormatting sqref="D4:D5">
    <cfRule type="iconSet" priority="9">
      <iconSet showValue="0">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7" id="{00000000-000E-0000-0300-000007000000}">
            <x14:iconSet showValue="0" custom="1">
              <x14:cfvo type="percent">
                <xm:f>0</xm:f>
              </x14:cfvo>
              <x14:cfvo type="num">
                <xm:f>-1</xm:f>
              </x14:cfvo>
              <x14:cfvo type="num">
                <xm:f>0</xm:f>
              </x14:cfvo>
              <x14:cfIcon iconSet="3TrafficLights1" iconId="0"/>
              <x14:cfIcon iconSet="3TrafficLights1" iconId="0"/>
              <x14:cfIcon iconSet="3TrafficLights1" iconId="2"/>
            </x14:iconSet>
          </x14:cfRule>
          <xm:sqref>K10:K62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4DC9E-C6C1-4DFB-A5B6-9353B207FF91}">
  <sheetPr codeName="Feuil6">
    <tabColor rgb="FF008080"/>
  </sheetPr>
  <dimension ref="B2:AI2"/>
  <sheetViews>
    <sheetView showGridLines="0" showRowColHeaders="0" zoomScale="40" zoomScaleNormal="40" workbookViewId="0">
      <selection activeCell="U55" sqref="U55"/>
    </sheetView>
  </sheetViews>
  <sheetFormatPr defaultColWidth="11.42578125" defaultRowHeight="15"/>
  <cols>
    <col min="1" max="1" width="4.5703125" customWidth="1"/>
    <col min="35" max="35" width="8.5703125" customWidth="1"/>
  </cols>
  <sheetData>
    <row r="2" spans="2:35" ht="65.25" customHeight="1">
      <c r="B2" s="248" t="s">
        <v>63</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row>
  </sheetData>
  <mergeCells count="1">
    <mergeCell ref="B2:AI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274BE-3DD3-4972-B16A-49BE8295A338}">
  <sheetPr codeName="Feuil7">
    <tabColor rgb="FF008080"/>
  </sheetPr>
  <dimension ref="B2:AI2"/>
  <sheetViews>
    <sheetView showGridLines="0" showRowColHeaders="0" topLeftCell="A2" zoomScale="40" zoomScaleNormal="40" workbookViewId="0">
      <selection activeCell="AN39" sqref="AN39"/>
    </sheetView>
  </sheetViews>
  <sheetFormatPr defaultColWidth="11.42578125" defaultRowHeight="15"/>
  <cols>
    <col min="30" max="30" width="4.42578125" customWidth="1"/>
    <col min="31" max="35" width="11.42578125" hidden="1" customWidth="1"/>
  </cols>
  <sheetData>
    <row r="2" spans="2:35" ht="79.5" customHeight="1">
      <c r="B2" s="248" t="s">
        <v>62</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row>
  </sheetData>
  <mergeCells count="1">
    <mergeCell ref="B2:AI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774C1-3079-438A-819A-32AFCCE488F7}">
  <sheetPr codeName="Feuil4"/>
  <dimension ref="A1:DX143"/>
  <sheetViews>
    <sheetView showGridLines="0" zoomScaleNormal="100" workbookViewId="0">
      <selection activeCell="A2" sqref="A2"/>
    </sheetView>
  </sheetViews>
  <sheetFormatPr defaultColWidth="11.42578125" defaultRowHeight="15"/>
  <cols>
    <col min="1" max="1" width="8.5703125" style="47" customWidth="1"/>
    <col min="2" max="6" width="8.42578125" customWidth="1"/>
    <col min="7" max="7" width="5.42578125" customWidth="1"/>
    <col min="8" max="8" width="8.5703125" style="47" customWidth="1"/>
    <col min="9" max="10" width="8.85546875" customWidth="1"/>
    <col min="11" max="13" width="8.42578125" customWidth="1"/>
    <col min="14" max="14" width="5.42578125" customWidth="1"/>
    <col min="15" max="15" width="8.5703125" style="47" customWidth="1"/>
    <col min="16" max="20" width="8.42578125" customWidth="1"/>
    <col min="22" max="22" width="11.42578125" style="62"/>
    <col min="23" max="23" width="9.42578125" style="63" customWidth="1"/>
    <col min="24" max="24" width="17" style="61" customWidth="1"/>
  </cols>
  <sheetData>
    <row r="1" spans="1:128" s="58" customFormat="1">
      <c r="A1" s="67" t="s">
        <v>17</v>
      </c>
      <c r="B1" s="68">
        <v>1</v>
      </c>
      <c r="C1" s="69"/>
      <c r="D1" s="69"/>
      <c r="E1" s="70" t="s">
        <v>18</v>
      </c>
      <c r="F1" s="71">
        <f>ROUND(_xlfn.AGGREGATE(16,3,B3:F7,Perc1),0)</f>
        <v>35</v>
      </c>
      <c r="G1" s="60"/>
      <c r="H1" s="67" t="s">
        <v>17</v>
      </c>
      <c r="I1" s="75">
        <v>2</v>
      </c>
      <c r="J1" s="76"/>
      <c r="K1" s="77" t="s">
        <v>18</v>
      </c>
      <c r="L1" s="77"/>
      <c r="M1" s="78">
        <f>ROUND(_xlfn.AGGREGATE(16,3,I3:M7,Perc1),0)</f>
        <v>29</v>
      </c>
      <c r="N1" s="60"/>
      <c r="O1" s="67" t="s">
        <v>17</v>
      </c>
      <c r="P1" s="75">
        <v>3</v>
      </c>
      <c r="Q1" s="76"/>
      <c r="R1" s="76"/>
      <c r="S1" s="77" t="s">
        <v>18</v>
      </c>
      <c r="T1" s="78">
        <f>ROUND(_xlfn.AGGREGATE(16,3,P3:T7,Perc1),0)</f>
        <v>27</v>
      </c>
      <c r="U1" s="60"/>
      <c r="V1" s="53" t="s">
        <v>4</v>
      </c>
      <c r="W1" s="54" t="s">
        <v>13</v>
      </c>
      <c r="X1" s="55" t="s">
        <v>19</v>
      </c>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row>
    <row r="2" spans="1:128" s="45" customFormat="1">
      <c r="A2" s="72"/>
      <c r="B2" s="56" t="s">
        <v>20</v>
      </c>
      <c r="C2" s="56" t="s">
        <v>21</v>
      </c>
      <c r="D2" s="56" t="s">
        <v>22</v>
      </c>
      <c r="E2" s="56" t="s">
        <v>23</v>
      </c>
      <c r="F2" s="57" t="s">
        <v>24</v>
      </c>
      <c r="H2" s="72"/>
      <c r="I2" s="49" t="s">
        <v>21</v>
      </c>
      <c r="J2" s="49" t="s">
        <v>22</v>
      </c>
      <c r="K2" s="49" t="s">
        <v>23</v>
      </c>
      <c r="L2" s="49" t="s">
        <v>24</v>
      </c>
      <c r="M2" s="79" t="s">
        <v>25</v>
      </c>
      <c r="O2" s="72"/>
      <c r="P2" s="49" t="s">
        <v>21</v>
      </c>
      <c r="Q2" s="49" t="s">
        <v>22</v>
      </c>
      <c r="R2" s="49" t="s">
        <v>23</v>
      </c>
      <c r="S2" s="49" t="s">
        <v>24</v>
      </c>
      <c r="T2" s="79" t="s">
        <v>25</v>
      </c>
      <c r="V2" s="199">
        <f t="shared" ref="V2:V33" si="0">YEAR</f>
        <v>2023</v>
      </c>
      <c r="W2" s="200">
        <v>1</v>
      </c>
      <c r="X2" s="201">
        <f>F1</f>
        <v>35</v>
      </c>
    </row>
    <row r="3" spans="1:128">
      <c r="A3" s="73" t="s">
        <v>26</v>
      </c>
      <c r="B3" s="163" cm="1">
        <f t="array" ref="B3">_xlfn.LET(_xlpm.a,INDEX(Data!$A$1:'Data'!$C$326,MATCH(MAX(IF(Data!$A$1:'Data'!$A$326=YEAR-6,Data!$B$1:'Data'!$B$326))-1 &amp; YEAR-6,Data!$B$1:'Data'!$B$326&amp;Data!$A$1:'Data'!$A$326,0),3), IF(ISBLANK(_xlpm.a),"",_xlpm.a))</f>
        <v>6</v>
      </c>
      <c r="C3" s="163" cm="1">
        <f t="array" ref="C3">_xlfn.LET(_xlpm.a,INDEX(Data!$A$1:'Data'!$C$326,MATCH(MAX(IF(Data!$A$1:'Data'!$A$326=YEAR-5,Data!$B$1:'Data'!$B$326))-1 &amp; YEAR-5,Data!$B$1:$B$326&amp;Data!$A$1:'Data'!$A$326,0),3),IF(ISBLANK(_xlpm.a),"",_xlpm.a))</f>
        <v>25</v>
      </c>
      <c r="D3" s="163" cm="1">
        <f t="array" ref="D3">_xlfn.LET(_xlpm.a,INDEX(Data!$A$1:'Data'!$C$326,MATCH(MAX(IF(Data!$A$1:'Data'!$A$326=YEAR-4,Data!$B$1:'Data'!$B$326))-1 &amp; YEAR-4,Data!$B$1:$B$326&amp;Data!$A$1:'Data'!$A$326,0),3), IF(ISBLANK(_xlpm.a),"",_xlpm.a))</f>
        <v>4</v>
      </c>
      <c r="E3" s="163" cm="1">
        <f t="array" ref="E3">_xlfn.LET(_xlpm.a,INDEX(Data!$A$1:'Data'!$C$326,MATCH(MAX(IF(Data!$A$1:'Data'!$A$326=YEAR-3,Data!$B$1:'Data'!$B$326))-1 &amp; YEAR-3,Data!$B$1:$B$326&amp;Data!$A$1:'Data'!$A$326,0),3), IF(ISBLANK(_xlpm.a),"",_xlpm.a))</f>
        <v>78</v>
      </c>
      <c r="F3" s="163" cm="1">
        <f t="array" ref="F3">_xlfn.LET(_xlpm.a,INDEX(Data!$A$1:'Data'!$C$326,MATCH(MAX(IF(Data!$A$1:'Data'!$A$326=YEAR-2,Data!$B$1:'Data'!$B$326))-1 &amp; YEAR-2,Data!$B$1:$B$326&amp;Data!$A$1:'Data'!$A$326,0),3), IF(ISBLANK(_xlpm.a),"",_xlpm.a))</f>
        <v>2</v>
      </c>
      <c r="H3" s="80" t="s">
        <v>26</v>
      </c>
      <c r="I3" s="164" cm="1">
        <f t="array" ref="I3">_xlfn.LET(_xlpm.a,INDEX(Data!$A$1:'Data'!$C$326,MATCH(MAX(IF(Data!$A$1:'Data'!$A$326=YEAR-6,Data!$B$1:'Data'!$B$326))&amp;YEAR-6,Data!$B$1:'Data'!$B$326&amp;Data!$A$1:'Data'!$A$326,0),3), IF(ISBLANK(_xlpm.a),"",_xlpm.a))</f>
        <v>6</v>
      </c>
      <c r="J3" s="164" cm="1">
        <f t="array" ref="J3">_xlfn.LET(_xlpm.a,INDEX(Data!$A$1:'Data'!$C$326,MATCH(MAX(IF(Data!$A$1:'Data'!$A$326=YEAR-5,Data!$B$1:'Data'!$B$326))&amp;YEAR-5,Data!$B$1:'Data'!$B$326&amp;Data!$A$1:'Data'!$A$326,0),3), IF(ISBLANK(_xlpm.a),"",_xlpm.a))</f>
        <v>37</v>
      </c>
      <c r="K3" s="164" cm="1">
        <f t="array" ref="K3">_xlfn.LET(_xlpm.a,INDEX(Data!$A$1:'Data'!$C$326,MATCH(MAX(IF(Data!$A$1:'Data'!$A$326=YEAR-4,Data!$B$1:'Data'!$B$326))&amp;YEAR-4,Data!$B$1:'Data'!$B$326&amp;Data!$A$1:'Data'!$A$326,0),3), IF(ISBLANK(_xlpm.a),"",_xlpm.a))</f>
        <v>3</v>
      </c>
      <c r="L3" s="164" cm="1">
        <f t="array" ref="L3">_xlfn.LET(_xlpm.a,INDEX(Data!$A$1:'Data'!$C$326,MATCH(MAX(IF(Data!$A$1:'Data'!$A$326=YEAR-3,Data!$B$1:'Data'!$B$326))&amp;YEAR-3,Data!$B$1:'Data'!$B$326&amp;Data!$A$1:'Data'!$A$326,0),3), IF(ISBLANK(_xlpm.a),"",_xlpm.a))</f>
        <v>79</v>
      </c>
      <c r="M3" s="164" cm="1">
        <f t="array" ref="M3">_xlfn.LET(_xlpm.a,INDEX(Data!$A$1:'Data'!$C$326,MATCH(MAX(IF(Data!$A$1:'Data'!$A$326=YEAR-2,Data!$B$1:'Data'!$B$326))&amp;YEAR-2,Data!$B$1:'Data'!$B$326&amp;Data!$A$1:'Data'!$A$326,0),3), IF(ISBLANK(_xlpm.a),"",_xlpm.a))</f>
        <v>4</v>
      </c>
      <c r="O3" s="80" t="s">
        <v>26</v>
      </c>
      <c r="P3" s="164" cm="1">
        <f t="array" ref="P3">_xlfn.LET(_xlpm.a,INDEX(Data!$A$1:'Data'!$C$326,MATCH(P1-2&amp;YEAR-5,Data!$B$1:'Data'!$B$326&amp;Data!$A$1:'Data'!$A$326,0),3),IF(ISBLANK(_xlpm.a),"",_xlpm.a))</f>
        <v>7</v>
      </c>
      <c r="Q3" s="164" cm="1">
        <f t="array" ref="Q3">_xlfn.LET(_xlpm.a,INDEX(Data!$A$1:'Data'!$C$326,MATCH(P1-2&amp;YEAR-4,Data!$B$1:'Data'!$B$326&amp;Data!$A$1:'Data'!$A$326,0),3),IF(ISBLANK(_xlpm.a),"",_xlpm.a))</f>
        <v>45</v>
      </c>
      <c r="R3" s="164" cm="1">
        <f t="array" ref="R3">_xlfn.LET(_xlpm.a,INDEX(Data!$A$1:'Data'!$C$326,MATCH(P1-2&amp;YEAR-3,Data!$B$1:'Data'!$B$326&amp;Data!$A$1:'Data'!$A$326,0),3),IF(ISBLANK(_xlpm.a),"",_xlpm.a))</f>
        <v>11</v>
      </c>
      <c r="S3" s="164" cm="1">
        <f t="array" ref="S3">_xlfn.LET(_xlpm.a,INDEX(Data!$A$1:'Data'!$C$326,MATCH(P1-2&amp;YEAR-2,Data!$B$1:'Data'!$B$326&amp;Data!$A$1:'Data'!$A$326,0),3),IF(ISBLANK(_xlpm.a),"",_xlpm.a))</f>
        <v>88</v>
      </c>
      <c r="T3" s="164" cm="1">
        <f t="array" ref="T3">_xlfn.LET(_xlpm.a,INDEX(Data!$A$1:'Data'!$C$326,MATCH(P1-2&amp;YEAR-1,Data!$B$1:'Data'!$B$326&amp;Data!$A$1:'Data'!$A$326,0),3),IF(ISBLANK(_xlpm.a),"",_xlpm.a))</f>
        <v>2</v>
      </c>
      <c r="V3" s="202">
        <f t="shared" si="0"/>
        <v>2023</v>
      </c>
      <c r="W3" s="203">
        <v>2</v>
      </c>
      <c r="X3" s="201">
        <f>M1</f>
        <v>29</v>
      </c>
    </row>
    <row r="4" spans="1:128">
      <c r="A4" s="73" t="s">
        <v>27</v>
      </c>
      <c r="B4" s="82" cm="1">
        <f t="array" ref="B4">_xlfn.LET(_xlpm.a,INDEX(Data!$A$1:'Data'!$C$326,MATCH(MAX(IF(Data!$A$1:'Data'!$A$326=YEAR-6,Data!$B$1:'Data'!$B$326))&amp;YEAR-6,Data!$B$1:'Data'!$B$326&amp;Data!$A$1:'Data'!$A$326,0),3),IF(ISBLANK(_xlpm.a),"",_xlpm.a))</f>
        <v>6</v>
      </c>
      <c r="C4" s="82" cm="1">
        <f t="array" ref="C4">_xlfn.LET(_xlpm.a,INDEX(Data!$A$1:'Data'!$C$326,MATCH(MAX(IF(Data!$A$1:'Data'!$A$326=YEAR-5,Data!$B$1:'Data'!$B$326))&amp;YEAR-5,Data!$B$1:$B$326&amp;Data!$A$1:'Data'!$A$326,0),3),IF(ISBLANK(_xlpm.a),"",_xlpm.a))</f>
        <v>37</v>
      </c>
      <c r="D4" s="82" cm="1">
        <f t="array" ref="D4">_xlfn.LET(_xlpm.a,INDEX(Data!$A$1:'Data'!$C$326,MATCH(MAX(IF(Data!$A$1:'Data'!$A$326=YEAR-4,Data!$B$1:'Data'!$B$326))&amp;YEAR-4,Data!$B$1:$B$326&amp;Data!$A$1:'Data'!$A$326,0),3), IF(ISBLANK(_xlpm.a),"",_xlpm.a))</f>
        <v>3</v>
      </c>
      <c r="E4" s="82" cm="1">
        <f t="array" ref="E4">_xlfn.LET(_xlpm.a,INDEX(Data!$A$1:'Data'!$C$326,MATCH(MAX(IF(Data!$A$1:'Data'!$A$326=YEAR-3,Data!$B$1:'Data'!$B$326))&amp;YEAR-3,Data!$B$1:$B$326&amp;Data!$A$1:'Data'!$A$326,0),3), IF(ISBLANK(_xlpm.a),"",_xlpm.a))</f>
        <v>79</v>
      </c>
      <c r="F4" s="82" cm="1">
        <f t="array" ref="F4">_xlfn.LET(_xlpm.a,INDEX(Data!$A$1:'Data'!$C$326,MATCH(MAX(IF(Data!$A$1:'Data'!$A$326=YEAR-2,Data!$B$1:'Data'!$B$326))&amp;YEAR-2,Data!$B$1:$B$326&amp;Data!$A$1:'Data'!$A$326,0),3), IF(ISBLANK(_xlpm.a),"",_xlpm.a))</f>
        <v>4</v>
      </c>
      <c r="H4" s="80" t="s">
        <v>27</v>
      </c>
      <c r="I4" s="83" cm="1">
        <f t="array" ref="I4">_xlfn.LET(_xlpm.a,INDEX(Data!$A$1:'Data'!$C$326,MATCH(1&amp;YEAR-5,Data!$B$1:'Data'!$B$326&amp;Data!$A$1:'Data'!$A$326,0),3),IF(ISBLANK(_xlpm.a),"",_xlpm.a))</f>
        <v>7</v>
      </c>
      <c r="J4" s="83" cm="1">
        <f t="array" ref="J4">_xlfn.LET(_xlpm.a,INDEX(Data!$A$1:'Data'!$C$326,MATCH(1&amp;YEAR-4,Data!$B$1:'Data'!$B$326&amp;Data!$A$1:'Data'!$A$326,0),3), IF(ISBLANK(_xlpm.a),"",_xlpm.a))</f>
        <v>45</v>
      </c>
      <c r="K4" s="83" cm="1">
        <f t="array" ref="K4">_xlfn.LET(_xlpm.a,INDEX(Data!$A$1:'Data'!$C$326,MATCH(1&amp;YEAR-3,Data!$B$1:'Data'!$B$326&amp;Data!$A$1:'Data'!$A$326,0),3), IF(ISBLANK(_xlpm.a),"",_xlpm.a))</f>
        <v>11</v>
      </c>
      <c r="L4" s="83" cm="1">
        <f t="array" ref="L4">_xlfn.LET(_xlpm.a,INDEX(Data!$A$1:'Data'!$C$326,MATCH(1&amp;YEAR-2,Data!$B$1:'Data'!$B$326&amp;Data!$A$1:'Data'!$A$326,0),3), IF(ISBLANK(_xlpm.a),"",_xlpm.a))</f>
        <v>88</v>
      </c>
      <c r="M4" s="83" cm="1">
        <f t="array" ref="M4">_xlfn.LET(_xlpm.a,INDEX(Data!$A$1:'Data'!$C$326,MATCH(1&amp;YEAR-1,Data!$B$1:'Data'!$B$326&amp;Data!$A$1:'Data'!$A$326,0),3), IF(ISBLANK(_xlpm.a),"",_xlpm.a))</f>
        <v>2</v>
      </c>
      <c r="O4" s="80" t="s">
        <v>27</v>
      </c>
      <c r="P4" s="83" cm="1">
        <f t="array" ref="P4">_xlfn.LET(_xlpm.a,INDEX(Data!$A$1:'Data'!$C$326,MATCH(P1-1&amp;YEAR-5,Data!$B$1:'Data'!$B$326&amp;Data!$A$1:'Data'!$A$326,0),3),IF(ISBLANK(_xlpm.a),"",_xlpm.a))</f>
        <v>9</v>
      </c>
      <c r="Q4" s="83" cm="1">
        <f t="array" ref="Q4">_xlfn.LET(_xlpm.a,INDEX(Data!$A$1:'Data'!$C$326,MATCH(P1-1&amp;YEAR-4,Data!$B$1:'Data'!$B$326&amp;Data!$A$1:'Data'!$A$326,0),3),IF(ISBLANK(_xlpm.a),"",_xlpm.a))</f>
        <v>28</v>
      </c>
      <c r="R4" s="83" cm="1">
        <f t="array" ref="R4">_xlfn.LET(_xlpm.a,INDEX(Data!$A$1:'Data'!$C$326,MATCH(P1-1&amp;YEAR-3,Data!$B$1:'Data'!$B$326&amp;Data!$A$1:'Data'!$A$326,0),3),IF(ISBLANK(_xlpm.a),"",_xlpm.a))</f>
        <v>23</v>
      </c>
      <c r="S4" s="83" cm="1">
        <f t="array" ref="S4">_xlfn.LET(_xlpm.a,INDEX(Data!$A$1:'Data'!$C$326,MATCH(P1-1&amp;YEAR-2,Data!$B$1:'Data'!$B$326&amp;Data!$A$1:'Data'!$A$326,0),3),IF(ISBLANK(_xlpm.a),"",_xlpm.a))</f>
        <v>34</v>
      </c>
      <c r="T4" s="83" cm="1">
        <f t="array" ref="T4">_xlfn.LET(_xlpm.a,INDEX(Data!$A$1:'Data'!$C$326,MATCH(P1-1&amp;YEAR-1,Data!$B$1:'Data'!$B$326&amp;Data!$A$1:'Data'!$A$326,0),3),IF(ISBLANK(_xlpm.a),"",_xlpm.a))</f>
        <v>2</v>
      </c>
      <c r="V4" s="202">
        <f t="shared" si="0"/>
        <v>2023</v>
      </c>
      <c r="W4" s="203">
        <v>3</v>
      </c>
      <c r="X4" s="201">
        <f>T1</f>
        <v>27</v>
      </c>
    </row>
    <row r="5" spans="1:128">
      <c r="A5" s="73" t="s">
        <v>13</v>
      </c>
      <c r="B5" s="163" cm="1">
        <f t="array" ref="B5">_xlfn.LET(_xlpm.test, INDEX(Data!$A$1:'Data'!$C$326,MATCH(1&amp;YEAR-5,Data!$B$1:$B$326&amp;Data!$A$1:'Data'!$A$326,0),3), IF(ISBLANK(_xlpm.test),"",_xlpm.test))</f>
        <v>7</v>
      </c>
      <c r="C5" s="163" cm="1">
        <f t="array" ref="C5">_xlfn.LET(_xlpm.a,INDEX(Data!$A$1:'Data'!$C$326,MATCH(1&amp;YEAR-4,Data!$B$1:$B$326&amp;Data!$A$1:'Data'!$A$326,0),3),IF(ISBLANK(_xlpm.a),"",_xlpm.a))</f>
        <v>45</v>
      </c>
      <c r="D5" s="163" cm="1">
        <f t="array" ref="D5">_xlfn.LET(_xlpm.a,INDEX(Data!$A$1:'Data'!$C$326,MATCH(1&amp;YEAR-3,Data!$B$1:$B$326&amp;Data!$A$1:'Data'!$A$326,0),3), IF(ISBLANK(_xlpm.a),"",_xlpm.a))</f>
        <v>11</v>
      </c>
      <c r="E5" s="163" cm="1">
        <f t="array" ref="E5">_xlfn.LET(_xlpm.a,INDEX(Data!$A$1:'Data'!$C$326,MATCH(1&amp;YEAR-2,Data!$B$1:$B$326&amp;Data!$A$1:'Data'!$A$326,0),3), IF(ISBLANK(_xlpm.a),"",_xlpm.a))</f>
        <v>88</v>
      </c>
      <c r="F5" s="163" cm="1">
        <f t="array" ref="F5">_xlfn.LET(_xlpm.a,INDEX(Data!$A$1:'Data'!$C$326,MATCH(1&amp;YEAR-1,Data!$B$1:$B$326&amp;Data!$A$1:'Data'!$A$326,0),3), IF(ISBLANK(_xlpm.a),"",_xlpm.a))</f>
        <v>2</v>
      </c>
      <c r="H5" s="80" t="s">
        <v>13</v>
      </c>
      <c r="I5" s="164" cm="1">
        <f t="array" ref="I5">_xlfn.LET(_xlpm.a,INDEX(Data!$A$1:'Data'!$C$326,MATCH(2&amp;YEAR-5,Data!$B$1:'Data'!$B$326&amp;Data!$A$1:'Data'!$A$326,0),3), IF(ISBLANK(_xlpm.a),"",_xlpm.a))</f>
        <v>9</v>
      </c>
      <c r="J5" s="164" cm="1">
        <f t="array" ref="J5">_xlfn.LET(_xlpm.a,INDEX(Data!$A$1:'Data'!$C$326,MATCH(2&amp;YEAR-4,Data!$B$1:'Data'!$B$326&amp;Data!$A$1:'Data'!$A$326,0),3), IF(ISBLANK(_xlpm.a),"",_xlpm.a))</f>
        <v>28</v>
      </c>
      <c r="K5" s="164" cm="1">
        <f t="array" ref="K5">_xlfn.LET(_xlpm.a,INDEX(Data!$A$1:'Data'!$C$326,MATCH(2&amp;YEAR-3,Data!$B$1:'Data'!$B$326&amp;Data!$A$1:'Data'!$A$326,0),3), IF(ISBLANK(_xlpm.a),"",_xlpm.a))</f>
        <v>23</v>
      </c>
      <c r="L5" s="164" cm="1">
        <f t="array" ref="L5">_xlfn.LET(_xlpm.a,INDEX(Data!$A$1:'Data'!$C$326,MATCH(2&amp;YEAR-2,Data!$B$1:'Data'!$B$326&amp;Data!$A$1:'Data'!$A$326,0),3), IF(ISBLANK(_xlpm.a),"",_xlpm.a))</f>
        <v>34</v>
      </c>
      <c r="M5" s="164" cm="1">
        <f t="array" ref="M5">_xlfn.LET(_xlpm.a,INDEX(Data!$A$1:'Data'!$C$326,MATCH(2&amp;YEAR-1,Data!$B$1:'Data'!$B$326&amp;Data!$A$1:'Data'!$A$326,0),3), IF(ISBLANK(_xlpm.a),"",_xlpm.a))</f>
        <v>2</v>
      </c>
      <c r="O5" s="80" t="s">
        <v>13</v>
      </c>
      <c r="P5" s="164" cm="1">
        <f t="array" ref="P5">_xlfn.LET(_xlpm.a,INDEX(Data!$A$1:'Data'!$C$326,MATCH(P1&amp;YEAR-5,Data!$B$1:'Data'!$B$326&amp;Data!$A$1:'Data'!$A$326,0),3),IF(ISBLANK(_xlpm.a),"",_xlpm.a))</f>
        <v>11</v>
      </c>
      <c r="Q5" s="164" cm="1">
        <f t="array" ref="Q5">_xlfn.LET(_xlpm.a,INDEX(Data!$A$1:'Data'!$C$326,MATCH(P1&amp;YEAR-4,Data!$B$1:'Data'!$B$326&amp;Data!$A$1:'Data'!$A$326,0),3),IF(ISBLANK(_xlpm.a),"",_xlpm.a))</f>
        <v>27</v>
      </c>
      <c r="R5" s="164" cm="1">
        <f t="array" ref="R5">_xlfn.LET(_xlpm.a,INDEX(Data!$A$1:'Data'!$C$326,MATCH(P1&amp;YEAR-3,Data!$B$1:'Data'!$B$326&amp;Data!$A$1:'Data'!$A$326,0),3),IF(ISBLANK(_xlpm.a),"",_xlpm.a))</f>
        <v>16</v>
      </c>
      <c r="S5" s="164" cm="1">
        <f t="array" ref="S5">_xlfn.LET(_xlpm.a,INDEX(Data!$A$1:'Data'!$C$326,MATCH(P1&amp;YEAR-2,Data!$B$1:'Data'!$B$326&amp;Data!$A$1:'Data'!$A$326,0),3),IF(ISBLANK(_xlpm.a),"",_xlpm.a))</f>
        <v>26</v>
      </c>
      <c r="T5" s="164" cm="1">
        <f t="array" ref="T5">_xlfn.LET(_xlpm.a,INDEX(Data!$A$1:'Data'!$C$326,MATCH(P1&amp;YEAR-1,Data!$B$1:'Data'!$B$326&amp;Data!$A$1:'Data'!$A$326,0),3),IF(ISBLANK(_xlpm.a),"",_xlpm.a))</f>
        <v>3</v>
      </c>
      <c r="V5" s="202">
        <f t="shared" si="0"/>
        <v>2023</v>
      </c>
      <c r="W5" s="203">
        <v>4</v>
      </c>
      <c r="X5" s="201">
        <f>F9</f>
        <v>26</v>
      </c>
    </row>
    <row r="6" spans="1:128">
      <c r="A6" s="73" t="s">
        <v>28</v>
      </c>
      <c r="B6" s="82" cm="1">
        <f t="array" ref="B6">_xlfn.LET(_xlpm.a,INDEX(Data!$A$1:'Data'!$C$326,MATCH(1+1&amp;YEAR-5,Data!$B$1:$B$326&amp;Data!$A$1:'Data'!$A$326,0),3),IF(ISBLANK(_xlpm.a),"",_xlpm.a))</f>
        <v>9</v>
      </c>
      <c r="C6" s="82" cm="1">
        <f t="array" ref="C6">_xlfn.LET(_xlpm.a,INDEX(Data!$A$1:'Data'!$C$326,MATCH(1+1&amp;YEAR-4,Data!$B$1:$B$326&amp;Data!$A$1:'Data'!$A$326,0),3), IF(ISBLANK(_xlpm.a),"",_xlpm.a))</f>
        <v>28</v>
      </c>
      <c r="D6" s="82" cm="1">
        <f t="array" ref="D6">_xlfn.LET(_xlpm.a,INDEX(Data!$A$1:'Data'!$C$326,MATCH(1+1&amp;YEAR-3,Data!$B$1:$B$326&amp;Data!$A$1:'Data'!$A$326,0),3), IF(ISBLANK(_xlpm.a),"",_xlpm.a))</f>
        <v>23</v>
      </c>
      <c r="E6" s="82" cm="1">
        <f t="array" ref="E6">_xlfn.LET(_xlpm.a,INDEX(Data!$A$1:'Data'!$C$326,MATCH(1+1&amp;YEAR-2,Data!$B$1:$B$326&amp;Data!$A$1:'Data'!$A$326,0),3), IF(ISBLANK(_xlpm.a),"",_xlpm.a))</f>
        <v>34</v>
      </c>
      <c r="F6" s="82" cm="1">
        <f t="array" ref="F6">_xlfn.LET(_xlpm.a,INDEX(Data!$A$1:'Data'!$C$326,MATCH(1+1&amp;YEAR-1,Data!$B$1:$B$326&amp;Data!$A$1:'Data'!$A$326,0),3), IF(ISBLANK(_xlpm.a),"",_xlpm.a))</f>
        <v>2</v>
      </c>
      <c r="H6" s="80" t="s">
        <v>28</v>
      </c>
      <c r="I6" s="83" cm="1">
        <f t="array" ref="I6">_xlfn.LET(_xlpm.a,INDEX(Data!$A$1:'Data'!$C$326,MATCH(3&amp;YEAR-5,Data!$B$1:'Data'!$B$326&amp;Data!$A$1:'Data'!$A$326,0),3), IF(ISBLANK(_xlpm.a),"",_xlpm.a))</f>
        <v>11</v>
      </c>
      <c r="J6" s="83" cm="1">
        <f t="array" ref="J6">_xlfn.LET(_xlpm.a,INDEX(Data!$A$1:'Data'!$C$326,MATCH(3&amp;YEAR-4,Data!$B$1:'Data'!$B$326&amp;Data!$A$1:'Data'!$A$326,0),3), IF(ISBLANK(_xlpm.a),"",_xlpm.a))</f>
        <v>27</v>
      </c>
      <c r="K6" s="83" cm="1">
        <f t="array" ref="K6">_xlfn.LET(_xlpm.a,INDEX(Data!$A$1:'Data'!$C$326,MATCH(3&amp;YEAR-3,Data!$B$1:'Data'!$B$326&amp;Data!$A$1:'Data'!$A$326,0),3), IF(ISBLANK(_xlpm.a),"",_xlpm.a))</f>
        <v>16</v>
      </c>
      <c r="L6" s="83" cm="1">
        <f t="array" ref="L6">_xlfn.LET(_xlpm.a,INDEX(Data!$A$1:'Data'!$C$326,MATCH(3&amp;YEAR-2,Data!$B$1:'Data'!$B$326&amp;Data!$A$1:'Data'!$A$326,0),3), IF(ISBLANK(_xlpm.a),"",_xlpm.a))</f>
        <v>26</v>
      </c>
      <c r="M6" s="83" cm="1">
        <f t="array" ref="M6">_xlfn.LET(_xlpm.a,INDEX(Data!$A$1:'Data'!$C$326,MATCH(3&amp;YEAR-1,Data!$B$1:'Data'!$B$326&amp;Data!$A$1:'Data'!$A$326,0),3), IF(ISBLANK(_xlpm.a),"",_xlpm.a))</f>
        <v>3</v>
      </c>
      <c r="O6" s="80" t="s">
        <v>28</v>
      </c>
      <c r="P6" s="83" cm="1">
        <f t="array" ref="P6">_xlfn.LET(_xlpm.a,INDEX(Data!$A$1:'Data'!$C$326,MATCH(P1+1&amp;YEAR-5,Data!$B$1:'Data'!$B$326&amp;Data!$A$1:'Data'!$A$326,0),3),IF(ISBLANK(_xlpm.a),"",_xlpm.a))</f>
        <v>18</v>
      </c>
      <c r="Q6" s="83" cm="1">
        <f t="array" ref="Q6">_xlfn.LET(_xlpm.a,INDEX(Data!$A$1:'Data'!$C$326,MATCH(P1+1&amp;YEAR-4,Data!$B$1:'Data'!$B$326&amp;Data!$A$1:'Data'!$A$326,0),3),IF(ISBLANK(_xlpm.a),"",_xlpm.a))</f>
        <v>25</v>
      </c>
      <c r="R6" s="83" cm="1">
        <f t="array" ref="R6">_xlfn.LET(_xlpm.a,INDEX(Data!$A$1:'Data'!$C$326,MATCH(P1+1&amp;YEAR-3,Data!$B$1:'Data'!$B$326&amp;Data!$A$1:'Data'!$A$326,0),3),IF(ISBLANK(_xlpm.a),"",_xlpm.a))</f>
        <v>22</v>
      </c>
      <c r="S6" s="83" cm="1">
        <f t="array" ref="S6">_xlfn.LET(_xlpm.a,INDEX(Data!$A$1:'Data'!$C$326,MATCH(P1+1&amp;YEAR-2,Data!$B$1:'Data'!$B$326&amp;Data!$A$1:'Data'!$A$326,0),3),IF(ISBLANK(_xlpm.a),"",_xlpm.a))</f>
        <v>26</v>
      </c>
      <c r="T6" s="83" cm="1">
        <f t="array" ref="T6">_xlfn.LET(_xlpm.a,INDEX(Data!$A$1:'Data'!$C$326,MATCH(P1+1&amp;YEAR-1,Data!$B$1:'Data'!$B$326&amp;Data!$A$1:'Data'!$A$326,0),3),IF(ISBLANK(_xlpm.a),"",_xlpm.a))</f>
        <v>2</v>
      </c>
      <c r="V6" s="202">
        <f t="shared" si="0"/>
        <v>2023</v>
      </c>
      <c r="W6" s="203">
        <v>5</v>
      </c>
      <c r="X6" s="201">
        <f>M9</f>
        <v>26</v>
      </c>
    </row>
    <row r="7" spans="1:128">
      <c r="A7" s="74" t="s">
        <v>29</v>
      </c>
      <c r="B7" s="163" cm="1">
        <f t="array" ref="B7">_xlfn.LET(_xlpm.a,INDEX(Data!$A$1:'Data'!$C$326,MATCH(1+2&amp;YEAR-5,Data!$B$1:$B$326&amp;Data!$A$1:'Data'!$A$326,0),3),IF(ISBLANK(_xlpm.a),"",_xlpm.a))</f>
        <v>11</v>
      </c>
      <c r="C7" s="163" cm="1">
        <f t="array" ref="C7">_xlfn.LET(_xlpm.a,INDEX(Data!$A$1:'Data'!$C$326,MATCH(1+2&amp;YEAR-4,Data!$B$1:$B$326&amp;Data!$A$1:'Data'!$A$326,0),3), IF(ISBLANK(_xlpm.a),"",_xlpm.a))</f>
        <v>27</v>
      </c>
      <c r="D7" s="163" cm="1">
        <f t="array" ref="D7">_xlfn.LET(_xlpm.a,INDEX(Data!$A$1:'Data'!$C$326,MATCH(1+2&amp;YEAR-3,Data!$B$1:$B$326&amp;Data!$A$1:'Data'!$A$326,0),3), IF(ISBLANK(_xlpm.a),"",_xlpm.a))</f>
        <v>16</v>
      </c>
      <c r="E7" s="163" cm="1">
        <f t="array" ref="E7">_xlfn.LET(_xlpm.a,INDEX(Data!$A$1:'Data'!$C$326,MATCH(1+2&amp;YEAR-2,Data!$B$1:$B$326&amp;Data!$A$1:'Data'!$A$326,0),3), IF(ISBLANK(_xlpm.a),"",_xlpm.a))</f>
        <v>26</v>
      </c>
      <c r="F7" s="163" cm="1">
        <f t="array" ref="F7">_xlfn.LET(_xlpm.a,INDEX(Data!$A$1:'Data'!$C$326,MATCH(1+2&amp;YEAR-1,Data!$B$1:$B$326&amp;Data!$A$1:'Data'!$A$326,0),3),IF(ISBLANK(_xlpm.a),"",_xlpm.a))</f>
        <v>3</v>
      </c>
      <c r="H7" s="112" t="s">
        <v>29</v>
      </c>
      <c r="I7" s="165" cm="1">
        <f t="array" ref="I7">_xlfn.LET(_xlpm.a,INDEX(Data!$A$1:'Data'!$C$326,MATCH(4&amp;YEAR-5,Data!$B$1:'Data'!$B$326&amp;Data!$A$1:'Data'!$A$326,0),3), IF(ISBLANK(_xlpm.a),"",_xlpm.a))</f>
        <v>18</v>
      </c>
      <c r="J7" s="164" cm="1">
        <f t="array" ref="J7">_xlfn.LET(_xlpm.a,INDEX(Data!$A$1:'Data'!$C$326,MATCH(4&amp;YEAR-4,Data!$B$1:'Data'!$B$326&amp;Data!$A$1:'Data'!$A$326,0),3), IF(ISBLANK(_xlpm.a),"",_xlpm.a))</f>
        <v>25</v>
      </c>
      <c r="K7" s="164" cm="1">
        <f t="array" ref="K7">_xlfn.LET(_xlpm.a,INDEX(Data!$A$1:'Data'!$C$326,MATCH(4&amp;YEAR-3,Data!$B$1:'Data'!$B$326&amp;Data!$A$1:'Data'!$A$326,0),3), IF(ISBLANK(_xlpm.a),"",_xlpm.a))</f>
        <v>22</v>
      </c>
      <c r="L7" s="164" cm="1">
        <f t="array" ref="L7">_xlfn.LET(_xlpm.a,INDEX(Data!$A$1:'Data'!$C$326,MATCH(4&amp;YEAR-2,Data!$B$1:'Data'!$B$326&amp;Data!$A$1:'Data'!$A$326,0),3), IF(ISBLANK(_xlpm.a),"",_xlpm.a))</f>
        <v>26</v>
      </c>
      <c r="M7" s="164" cm="1">
        <f t="array" ref="M7">_xlfn.LET(_xlpm.a,INDEX(Data!$A$1:'Data'!$C$326,MATCH(4&amp;YEAR-1,Data!$B$1:'Data'!$B$326&amp;Data!$A$1:'Data'!$A$326,0),3),IF(ISBLANK(_xlpm.a),"",_xlpm.a))</f>
        <v>2</v>
      </c>
      <c r="O7" s="81" t="s">
        <v>29</v>
      </c>
      <c r="P7" s="164" cm="1">
        <f t="array" ref="P7">_xlfn.LET(_xlpm.a,INDEX(Data!$A$1:'Data'!$C$326,MATCH(P1+2&amp;YEAR-5,Data!$B$1:'Data'!$B$326&amp;Data!$A$1:'Data'!$A$326,0),3),IF(ISBLANK(_xlpm.a),"",_xlpm.a))</f>
        <v>18</v>
      </c>
      <c r="Q7" s="164" cm="1">
        <f t="array" ref="Q7">_xlfn.LET(_xlpm.a,INDEX(Data!$A$1:'Data'!$C$326,MATCH(P1+2&amp;YEAR-4,Data!$B$1:'Data'!$B$326&amp;Data!$A$1:'Data'!$A$326,0),3),IF(ISBLANK(_xlpm.a),"",_xlpm.a))</f>
        <v>20</v>
      </c>
      <c r="R7" s="164" cm="1">
        <f t="array" ref="R7">_xlfn.LET(_xlpm.a,INDEX(Data!$A$1:'Data'!$C$326,MATCH(P1+2&amp;YEAR-3,Data!$B$1:'Data'!$B$326&amp;Data!$A$1:'Data'!$A$326,0),3),IF(ISBLANK(_xlpm.a),"",_xlpm.a))</f>
        <v>23</v>
      </c>
      <c r="S7" s="164" cm="1">
        <f t="array" ref="S7">_xlfn.LET(_xlpm.a,INDEX(Data!$A$1:'Data'!$C$326,MATCH(P1+2&amp;YEAR-2,Data!$B$1:'Data'!$B$326&amp;Data!$A$1:'Data'!$A$326,0),3),IF(ISBLANK(_xlpm.a),"",_xlpm.a))</f>
        <v>35</v>
      </c>
      <c r="T7" s="164" cm="1">
        <f t="array" ref="T7">_xlfn.LET(_xlpm.a,INDEX(Data!$A$1:'Data'!$C$326,MATCH(P1+2&amp;YEAR-1,Data!$B$1:'Data'!$B$326&amp;Data!$A$1:'Data'!$A$326,0),3),IF(ISBLANK(_xlpm.a),"",_xlpm.a))</f>
        <v>4</v>
      </c>
      <c r="V7" s="202">
        <f t="shared" si="0"/>
        <v>2023</v>
      </c>
      <c r="W7" s="203">
        <v>6</v>
      </c>
      <c r="X7" s="201">
        <f>T9</f>
        <v>33</v>
      </c>
    </row>
    <row r="8" spans="1:128">
      <c r="V8" s="202">
        <f t="shared" si="0"/>
        <v>2023</v>
      </c>
      <c r="W8" s="203">
        <v>7</v>
      </c>
      <c r="X8" s="201">
        <f>F17</f>
        <v>35</v>
      </c>
    </row>
    <row r="9" spans="1:128" s="58" customFormat="1">
      <c r="A9" s="67" t="s">
        <v>17</v>
      </c>
      <c r="B9" s="75">
        <v>4</v>
      </c>
      <c r="C9" s="76"/>
      <c r="D9" s="76"/>
      <c r="E9" s="77" t="s">
        <v>18</v>
      </c>
      <c r="F9" s="78">
        <f>ROUND(_xlfn.AGGREGATE(16,3,B11:F15,Perc1),0)</f>
        <v>26</v>
      </c>
      <c r="G9" s="60"/>
      <c r="H9" s="67" t="s">
        <v>17</v>
      </c>
      <c r="I9" s="75">
        <v>5</v>
      </c>
      <c r="J9" s="76"/>
      <c r="K9" s="76"/>
      <c r="L9" s="77" t="s">
        <v>18</v>
      </c>
      <c r="M9" s="78">
        <f>ROUND(_xlfn.AGGREGATE(16,3,I11:M15,Perc1),0)</f>
        <v>26</v>
      </c>
      <c r="N9" s="60"/>
      <c r="O9" s="67" t="s">
        <v>17</v>
      </c>
      <c r="P9" s="75">
        <v>6</v>
      </c>
      <c r="Q9" s="76"/>
      <c r="R9" s="76"/>
      <c r="S9" s="77" t="s">
        <v>18</v>
      </c>
      <c r="T9" s="78">
        <f>ROUND(_xlfn.AGGREGATE(16,3,P11:T15,Perc1),0)</f>
        <v>33</v>
      </c>
      <c r="U9" s="60"/>
      <c r="V9" s="202">
        <f t="shared" si="0"/>
        <v>2023</v>
      </c>
      <c r="W9" s="203">
        <v>8</v>
      </c>
      <c r="X9" s="201">
        <f>M17</f>
        <v>36</v>
      </c>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row>
    <row r="10" spans="1:128" s="45" customFormat="1">
      <c r="A10" s="72"/>
      <c r="B10" s="49" t="s">
        <v>21</v>
      </c>
      <c r="C10" s="49" t="s">
        <v>22</v>
      </c>
      <c r="D10" s="49" t="s">
        <v>23</v>
      </c>
      <c r="E10" s="49" t="s">
        <v>24</v>
      </c>
      <c r="F10" s="79" t="s">
        <v>25</v>
      </c>
      <c r="H10" s="72"/>
      <c r="I10" s="49" t="s">
        <v>21</v>
      </c>
      <c r="J10" s="49" t="s">
        <v>22</v>
      </c>
      <c r="K10" s="49" t="s">
        <v>23</v>
      </c>
      <c r="L10" s="49" t="s">
        <v>24</v>
      </c>
      <c r="M10" s="79" t="s">
        <v>25</v>
      </c>
      <c r="O10" s="72"/>
      <c r="P10" s="49" t="s">
        <v>21</v>
      </c>
      <c r="Q10" s="49" t="s">
        <v>22</v>
      </c>
      <c r="R10" s="49" t="s">
        <v>23</v>
      </c>
      <c r="S10" s="49" t="s">
        <v>24</v>
      </c>
      <c r="T10" s="79" t="s">
        <v>25</v>
      </c>
      <c r="U10" s="1"/>
      <c r="V10" s="202">
        <f t="shared" si="0"/>
        <v>2023</v>
      </c>
      <c r="W10" s="203">
        <v>9</v>
      </c>
      <c r="X10" s="201">
        <f>T17</f>
        <v>36</v>
      </c>
    </row>
    <row r="11" spans="1:128">
      <c r="A11" s="80" t="s">
        <v>26</v>
      </c>
      <c r="B11" s="113" cm="1">
        <f t="array" ref="B11">_xlfn.LET(_xlpm.a,INDEX(Data!$A$1:'Data'!$C$326,MATCH(B9-2&amp;YEAR-5,Data!$B$1:'Data'!$B$326&amp;Data!$A$1:'Data'!$A$326,0),3),IF(ISBLANK(_xlpm.a),"",_xlpm.a))</f>
        <v>9</v>
      </c>
      <c r="C11" s="125" cm="1">
        <f t="array" ref="C11">_xlfn.LET(_xlpm.a,INDEX(Data!$A$1:'Data'!$C$326,MATCH(B9-2&amp;YEAR-4,Data!$B$1:'Data'!$B$326&amp;Data!$A$1:'Data'!$A$326,0),3),IF(ISBLANK(_xlpm.a),"",_xlpm.a))</f>
        <v>28</v>
      </c>
      <c r="D11" s="125" cm="1">
        <f t="array" ref="D11">_xlfn.LET(_xlpm.a,INDEX(Data!$A$1:'Data'!$C$326,MATCH(B9-2&amp;YEAR-3,Data!$B$1:'Data'!$B$326&amp;Data!$A$1:'Data'!$A$326,0),3),IF(ISBLANK(_xlpm.a),"",_xlpm.a))</f>
        <v>23</v>
      </c>
      <c r="E11" s="125" cm="1">
        <f t="array" ref="E11">_xlfn.LET(_xlpm.a,INDEX(Data!$A$1:'Data'!$C$326,MATCH(B9-2&amp;YEAR-2,Data!$B$1:'Data'!$B$326&amp;Data!$A$1:'Data'!$A$326,0),3),IF(ISBLANK(_xlpm.a),"",_xlpm.a))</f>
        <v>34</v>
      </c>
      <c r="F11" s="115" cm="1">
        <f t="array" ref="F11">_xlfn.LET(_xlpm.a,INDEX(Data!$A$1:'Data'!$C$326,MATCH(B9-2&amp;YEAR-1,Data!$B$1:'Data'!$B$326&amp;Data!$A$1:'Data'!$A$326,0),3),IF(ISBLANK(_xlpm.a),"",_xlpm.a))</f>
        <v>2</v>
      </c>
      <c r="H11" s="80" t="s">
        <v>26</v>
      </c>
      <c r="I11" s="125" cm="1">
        <f t="array" ref="I11">_xlfn.LET(_xlpm.a,INDEX(Data!$A$1:'Data'!$C$326,MATCH(I9-2&amp;YEAR-5,Data!$B$1:'Data'!$B$326&amp;Data!$A$1:'Data'!$A$326,0),3),IF(ISBLANK(_xlpm.a),"",_xlpm.a))</f>
        <v>11</v>
      </c>
      <c r="J11" s="125" cm="1">
        <f t="array" ref="J11">_xlfn.LET(_xlpm.a,INDEX(Data!$A$1:'Data'!$C$326,MATCH(I9-2&amp;YEAR-4,Data!$B$1:'Data'!$B$326&amp;Data!$A$1:'Data'!$A$326,0),3),IF(ISBLANK(_xlpm.a),"",_xlpm.a))</f>
        <v>27</v>
      </c>
      <c r="K11" s="125" cm="1">
        <f t="array" ref="K11">_xlfn.LET(_xlpm.a,INDEX(Data!$A$1:'Data'!$C$326,MATCH(I9-2&amp;YEAR-3,Data!$B$1:'Data'!$B$326&amp;Data!$A$1:'Data'!$A$326,0),3),IF(ISBLANK(_xlpm.a),"",_xlpm.a))</f>
        <v>16</v>
      </c>
      <c r="L11" s="125" cm="1">
        <f t="array" ref="L11">_xlfn.LET(_xlpm.a,INDEX(Data!$A$1:'Data'!$C$326,MATCH(I9-2&amp;YEAR-2,Data!$B$1:'Data'!$B$326&amp;Data!$A$1:'Data'!$A$326,0),3),IF(ISBLANK(_xlpm.a),"",_xlpm.a))</f>
        <v>26</v>
      </c>
      <c r="M11" s="125" cm="1">
        <f t="array" ref="M11">_xlfn.LET(_xlpm.a,INDEX(Data!$A$1:'Data'!$C$326,MATCH(I9-2&amp;YEAR-1,Data!$B$1:'Data'!$B$326&amp;Data!$A$1:'Data'!$A$326,0),3),IF(ISBLANK(_xlpm.a),"",_xlpm.a))</f>
        <v>3</v>
      </c>
      <c r="O11" s="80" t="s">
        <v>26</v>
      </c>
      <c r="P11" s="125" cm="1">
        <f t="array" ref="P11">_xlfn.LET(_xlpm.a,INDEX(Data!$A$1:'Data'!$C$326,MATCH(P9-2&amp;YEAR-5,Data!$B$1:'Data'!$B$326&amp;Data!$A$1:'Data'!$A$326,0),3),IF(ISBLANK(_xlpm.a),"",_xlpm.a))</f>
        <v>18</v>
      </c>
      <c r="Q11" s="125" cm="1">
        <f t="array" ref="Q11">_xlfn.LET(_xlpm.a,INDEX(Data!$A$1:'Data'!$C$326,MATCH(P9-2&amp;YEAR-4,Data!$B$1:'Data'!$B$326&amp;Data!$A$1:'Data'!$A$326,0),3),IF(ISBLANK(_xlpm.a),"",_xlpm.a))</f>
        <v>25</v>
      </c>
      <c r="R11" s="125" cm="1">
        <f t="array" ref="R11">_xlfn.LET(_xlpm.a,INDEX(Data!$A$1:'Data'!$C$326,MATCH(P9-2&amp;YEAR-3,Data!$B$1:'Data'!$B$326&amp;Data!$A$1:'Data'!$A$326,0),3),IF(ISBLANK(_xlpm.a),"",_xlpm.a))</f>
        <v>22</v>
      </c>
      <c r="S11" s="125" cm="1">
        <f t="array" ref="S11">_xlfn.LET(_xlpm.a,INDEX(Data!$A$1:'Data'!$C$326,MATCH(P9-2&amp;YEAR-2,Data!$B$1:'Data'!$B$326&amp;Data!$A$1:'Data'!$A$326,0),3),IF(ISBLANK(_xlpm.a),"",_xlpm.a))</f>
        <v>26</v>
      </c>
      <c r="T11" s="125" cm="1">
        <f t="array" ref="T11">_xlfn.LET(_xlpm.a,INDEX(Data!$A$1:'Data'!$C$326,MATCH(P9-2&amp;YEAR-1,Data!$B$1:'Data'!$B$326&amp;Data!$A$1:'Data'!$A$326,0),3),IF(ISBLANK(_xlpm.a),"",_xlpm.a))</f>
        <v>2</v>
      </c>
      <c r="V11" s="202">
        <f t="shared" si="0"/>
        <v>2023</v>
      </c>
      <c r="W11" s="203">
        <v>10</v>
      </c>
      <c r="X11" s="201">
        <f>F25</f>
        <v>29</v>
      </c>
    </row>
    <row r="12" spans="1:128">
      <c r="A12" s="80" t="s">
        <v>27</v>
      </c>
      <c r="B12" s="116" cm="1">
        <f t="array" ref="B12">_xlfn.LET(_xlpm.a,INDEX(Data!$A$1:'Data'!$C$326,MATCH(B9-1&amp;YEAR-5,Data!$B$1:'Data'!$B$326&amp;Data!$A$1:'Data'!$A$326,0),3),IF(ISBLANK(_xlpm.a),"",_xlpm.a))</f>
        <v>11</v>
      </c>
      <c r="C12" s="126" cm="1">
        <f t="array" ref="C12">_xlfn.LET(_xlpm.a,INDEX(Data!$A$1:'Data'!$C$326,MATCH(B9-1&amp;YEAR-4,Data!$B$1:'Data'!$B$326&amp;Data!$A$1:'Data'!$A$326,0),3),IF(ISBLANK(_xlpm.a),"",_xlpm.a))</f>
        <v>27</v>
      </c>
      <c r="D12" s="126" cm="1">
        <f t="array" ref="D12">_xlfn.LET(_xlpm.a,INDEX(Data!$A$1:'Data'!$C$326,MATCH(B9-1&amp;YEAR-3,Data!$B$1:'Data'!$B$326&amp;Data!$A$1:'Data'!$A$326,0),3),IF(ISBLANK(_xlpm.a),"",_xlpm.a))</f>
        <v>16</v>
      </c>
      <c r="E12" s="126" cm="1">
        <f t="array" ref="E12">_xlfn.LET(_xlpm.a,INDEX(Data!$A$1:'Data'!$C$326,MATCH(B9-1&amp;YEAR-2,Data!$B$1:'Data'!$B$326&amp;Data!$A$1:'Data'!$A$326,0),3),IF(ISBLANK(_xlpm.a),"",_xlpm.a))</f>
        <v>26</v>
      </c>
      <c r="F12" s="118" cm="1">
        <f t="array" ref="F12">_xlfn.LET(_xlpm.a,INDEX(Data!$A$1:'Data'!$C$326,MATCH(B9-1&amp;YEAR-1,Data!$B$1:'Data'!$B$326&amp;Data!$A$1:'Data'!$A$326,0),3),IF(ISBLANK(_xlpm.a),"",_xlpm.a))</f>
        <v>3</v>
      </c>
      <c r="H12" s="80" t="s">
        <v>27</v>
      </c>
      <c r="I12" s="126" cm="1">
        <f t="array" ref="I12">_xlfn.LET(_xlpm.a,INDEX(Data!$A$1:'Data'!$C$326,MATCH(I9-1&amp;YEAR-5,Data!$B$1:'Data'!$B$326&amp;Data!$A$1:'Data'!$A$326,0),3),IF(ISBLANK(_xlpm.a),"",_xlpm.a))</f>
        <v>18</v>
      </c>
      <c r="J12" s="126" cm="1">
        <f t="array" ref="J12">_xlfn.LET(_xlpm.a,INDEX(Data!$A$1:'Data'!$C$326,MATCH(I9-1&amp;YEAR-4,Data!$B$1:'Data'!$B$326&amp;Data!$A$1:'Data'!$A$326,0),3),IF(ISBLANK(_xlpm.a),"",_xlpm.a))</f>
        <v>25</v>
      </c>
      <c r="K12" s="126" cm="1">
        <f t="array" ref="K12">_xlfn.LET(_xlpm.a,INDEX(Data!$A$1:'Data'!$C$326,MATCH(I9-1&amp;YEAR-3,Data!$B$1:'Data'!$B$326&amp;Data!$A$1:'Data'!$A$326,0),3),IF(ISBLANK(_xlpm.a),"",_xlpm.a))</f>
        <v>22</v>
      </c>
      <c r="L12" s="126" cm="1">
        <f t="array" ref="L12">_xlfn.LET(_xlpm.a,INDEX(Data!$A$1:'Data'!$C$326,MATCH(I9-1&amp;YEAR-2,Data!$B$1:'Data'!$B$326&amp;Data!$A$1:'Data'!$A$326,0),3),IF(ISBLANK(_xlpm.a),"",_xlpm.a))</f>
        <v>26</v>
      </c>
      <c r="M12" s="126" cm="1">
        <f t="array" ref="M12">_xlfn.LET(_xlpm.a,INDEX(Data!$A$1:'Data'!$C$326,MATCH(I9-1&amp;YEAR-1,Data!$B$1:'Data'!$B$326&amp;Data!$A$1:'Data'!$A$326,0),3),IF(ISBLANK(_xlpm.a),"",_xlpm.a))</f>
        <v>2</v>
      </c>
      <c r="O12" s="80" t="s">
        <v>27</v>
      </c>
      <c r="P12" s="126" cm="1">
        <f t="array" ref="P12">_xlfn.LET(_xlpm.a,INDEX(Data!$A$1:'Data'!$C$326,MATCH(P9-1&amp;YEAR-5,Data!$B$1:'Data'!$B$326&amp;Data!$A$1:'Data'!$A$326,0),3),IF(ISBLANK(_xlpm.a),"",_xlpm.a))</f>
        <v>18</v>
      </c>
      <c r="Q12" s="126" cm="1">
        <f t="array" ref="Q12">_xlfn.LET(_xlpm.a,INDEX(Data!$A$1:'Data'!$C$326,MATCH(P9-1&amp;YEAR-4,Data!$B$1:'Data'!$B$326&amp;Data!$A$1:'Data'!$A$326,0),3),IF(ISBLANK(_xlpm.a),"",_xlpm.a))</f>
        <v>20</v>
      </c>
      <c r="R12" s="126" cm="1">
        <f t="array" ref="R12">_xlfn.LET(_xlpm.a,INDEX(Data!$A$1:'Data'!$C$326,MATCH(P9-1&amp;YEAR-3,Data!$B$1:'Data'!$B$326&amp;Data!$A$1:'Data'!$A$326,0),3),IF(ISBLANK(_xlpm.a),"",_xlpm.a))</f>
        <v>23</v>
      </c>
      <c r="S12" s="126" cm="1">
        <f t="array" ref="S12">_xlfn.LET(_xlpm.a,INDEX(Data!$A$1:'Data'!$C$326,MATCH(P9-1&amp;YEAR-2,Data!$B$1:'Data'!$B$326&amp;Data!$A$1:'Data'!$A$326,0),3),IF(ISBLANK(_xlpm.a),"",_xlpm.a))</f>
        <v>35</v>
      </c>
      <c r="T12" s="126" cm="1">
        <f t="array" ref="T12">_xlfn.LET(_xlpm.a,INDEX(Data!$A$1:'Data'!$C$326,MATCH(P9-1&amp;YEAR-1,Data!$B$1:'Data'!$B$326&amp;Data!$A$1:'Data'!$A$326,0),3),IF(ISBLANK(_xlpm.a),"",_xlpm.a))</f>
        <v>4</v>
      </c>
      <c r="V12" s="202">
        <f t="shared" si="0"/>
        <v>2023</v>
      </c>
      <c r="W12" s="203">
        <v>11</v>
      </c>
      <c r="X12" s="201">
        <f>M25</f>
        <v>22</v>
      </c>
    </row>
    <row r="13" spans="1:128">
      <c r="A13" s="80" t="s">
        <v>13</v>
      </c>
      <c r="B13" s="119" cm="1">
        <f t="array" ref="B13">_xlfn.LET(_xlpm.a,INDEX(Data!$A$1:'Data'!$C$326,MATCH(B9&amp;YEAR-5,Data!$B$1:'Data'!$B$326&amp;Data!$A$1:'Data'!$A$326,0),3),IF(ISBLANK(_xlpm.a),"",_xlpm.a))</f>
        <v>18</v>
      </c>
      <c r="C13" s="127" cm="1">
        <f t="array" ref="C13">_xlfn.LET(_xlpm.a,INDEX(Data!$A$1:'Data'!$C$326,MATCH(B9&amp;YEAR-4,Data!$B$1:'Data'!$B$326&amp;Data!$A$1:'Data'!$A$326,0),3),IF(ISBLANK(_xlpm.a),"",_xlpm.a))</f>
        <v>25</v>
      </c>
      <c r="D13" s="127" cm="1">
        <f t="array" ref="D13">_xlfn.LET(_xlpm.a,INDEX(Data!$A$1:'Data'!$C$326,MATCH(B9&amp;YEAR-3,Data!$B$1:'Data'!$B$326&amp;Data!$A$1:'Data'!$A$326,0),3),IF(ISBLANK(_xlpm.a),"",_xlpm.a))</f>
        <v>22</v>
      </c>
      <c r="E13" s="127" cm="1">
        <f t="array" ref="E13">_xlfn.LET(_xlpm.a,INDEX(Data!$A$1:'Data'!$C$326,MATCH(B9&amp;YEAR-2,Data!$B$1:'Data'!$B$326&amp;Data!$A$1:'Data'!$A$326,0),3),IF(ISBLANK(_xlpm.a),"",_xlpm.a))</f>
        <v>26</v>
      </c>
      <c r="F13" s="121" cm="1">
        <f t="array" ref="F13">_xlfn.LET(_xlpm.a,INDEX(Data!$A$1:'Data'!$C$326,MATCH(B9&amp;YEAR-1,Data!$B$1:'Data'!$B$326&amp;Data!$A$1:'Data'!$A$326,0),3),IF(ISBLANK(_xlpm.a),"",_xlpm.a))</f>
        <v>2</v>
      </c>
      <c r="H13" s="80" t="s">
        <v>13</v>
      </c>
      <c r="I13" s="127" cm="1">
        <f t="array" ref="I13">_xlfn.LET(_xlpm.a,INDEX(Data!$A$1:'Data'!$C$326,MATCH(I9&amp;YEAR-5,Data!$B$1:'Data'!$B$326&amp;Data!$A$1:'Data'!$A$326,0),3),IF(ISBLANK(_xlpm.a),"",_xlpm.a))</f>
        <v>18</v>
      </c>
      <c r="J13" s="127" cm="1">
        <f t="array" ref="J13">_xlfn.LET(_xlpm.a,INDEX(Data!$A$1:'Data'!$C$326,MATCH(I9&amp;YEAR-4,Data!$B$1:'Data'!$B$326&amp;Data!$A$1:'Data'!$A$326,0),3),IF(ISBLANK(_xlpm.a),"",_xlpm.a))</f>
        <v>20</v>
      </c>
      <c r="K13" s="127" cm="1">
        <f t="array" ref="K13">_xlfn.LET(_xlpm.a,INDEX(Data!$A$1:'Data'!$C$326,MATCH(I9&amp;YEAR-3,Data!$B$1:'Data'!$B$326&amp;Data!$A$1:'Data'!$A$326,0),3),IF(ISBLANK(_xlpm.a),"",_xlpm.a))</f>
        <v>23</v>
      </c>
      <c r="L13" s="127" cm="1">
        <f t="array" ref="L13">_xlfn.LET(_xlpm.a,INDEX(Data!$A$1:'Data'!$C$326,MATCH(I9&amp;YEAR-2,Data!$B$1:'Data'!$B$326&amp;Data!$A$1:'Data'!$A$326,0),3),IF(ISBLANK(_xlpm.a),"",_xlpm.a))</f>
        <v>35</v>
      </c>
      <c r="M13" s="127" cm="1">
        <f t="array" ref="M13">_xlfn.LET(_xlpm.a,INDEX(Data!$A$1:'Data'!$C$326,MATCH(I9&amp;YEAR-1,Data!$B$1:'Data'!$B$326&amp;Data!$A$1:'Data'!$A$326,0),3),IF(ISBLANK(_xlpm.a),"",_xlpm.a))</f>
        <v>4</v>
      </c>
      <c r="O13" s="80" t="s">
        <v>13</v>
      </c>
      <c r="P13" s="127" cm="1">
        <f t="array" ref="P13">_xlfn.LET(_xlpm.a,INDEX(Data!$A$1:'Data'!$C$326,MATCH(P9&amp;YEAR-5,Data!$B$1:'Data'!$B$326&amp;Data!$A$1:'Data'!$A$326,0),3),IF(ISBLANK(_xlpm.a),"",_xlpm.a))</f>
        <v>16</v>
      </c>
      <c r="Q13" s="127" cm="1">
        <f t="array" ref="Q13">_xlfn.LET(_xlpm.a,INDEX(Data!$A$1:'Data'!$C$326,MATCH(P9&amp;YEAR-4,Data!$B$1:'Data'!$B$326&amp;Data!$A$1:'Data'!$A$326,0),3),IF(ISBLANK(_xlpm.a),"",_xlpm.a))</f>
        <v>20</v>
      </c>
      <c r="R13" s="127" cm="1">
        <f t="array" ref="R13">_xlfn.LET(_xlpm.a,INDEX(Data!$A$1:'Data'!$C$326,MATCH(P9&amp;YEAR-3,Data!$B$1:'Data'!$B$326&amp;Data!$A$1:'Data'!$A$326,0),3),IF(ISBLANK(_xlpm.a),"",_xlpm.a))</f>
        <v>23</v>
      </c>
      <c r="S13" s="127" cm="1">
        <f t="array" ref="S13">_xlfn.LET(_xlpm.a,INDEX(Data!$A$1:'Data'!$C$326,MATCH(P9&amp;YEAR-2,Data!$B$1:'Data'!$B$326&amp;Data!$A$1:'Data'!$A$326,0),3),IF(ISBLANK(_xlpm.a),"",_xlpm.a))</f>
        <v>14</v>
      </c>
      <c r="T13" s="127" cm="1">
        <f t="array" ref="T13">_xlfn.LET(_xlpm.a,INDEX(Data!$A$1:'Data'!$C$326,MATCH(P9&amp;YEAR-1,Data!$B$1:'Data'!$B$326&amp;Data!$A$1:'Data'!$A$326,0),3),IF(ISBLANK(_xlpm.a),"",_xlpm.a))</f>
        <v>4</v>
      </c>
      <c r="V13" s="202">
        <f t="shared" si="0"/>
        <v>2023</v>
      </c>
      <c r="W13" s="203">
        <v>12</v>
      </c>
      <c r="X13" s="201">
        <f>T25</f>
        <v>19</v>
      </c>
    </row>
    <row r="14" spans="1:128">
      <c r="A14" s="80" t="s">
        <v>28</v>
      </c>
      <c r="B14" s="116" cm="1">
        <f t="array" ref="B14">_xlfn.LET(_xlpm.a,INDEX(Data!$A$1:'Data'!$C$326,MATCH(B9+1&amp;YEAR-5,Data!$B$1:'Data'!$B$326&amp;Data!$A$1:'Data'!$A$326,0),3),IF(ISBLANK(_xlpm.a),"",_xlpm.a))</f>
        <v>18</v>
      </c>
      <c r="C14" s="126" cm="1">
        <f t="array" ref="C14">_xlfn.LET(_xlpm.a,INDEX(Data!$A$1:'Data'!$C$326,MATCH(B9+1&amp;YEAR-4,Data!$B$1:'Data'!$B$326&amp;Data!$A$1:'Data'!$A$326,0),3),IF(ISBLANK(_xlpm.a),"",_xlpm.a))</f>
        <v>20</v>
      </c>
      <c r="D14" s="126" cm="1">
        <f t="array" ref="D14">_xlfn.LET(_xlpm.a,INDEX(Data!$A$1:'Data'!$C$326,MATCH(B9+1&amp;YEAR-3,Data!$B$1:'Data'!$B$326&amp;Data!$A$1:'Data'!$A$326,0),3),IF(ISBLANK(_xlpm.a),"",_xlpm.a))</f>
        <v>23</v>
      </c>
      <c r="E14" s="126" cm="1">
        <f t="array" ref="E14">_xlfn.LET(_xlpm.a,INDEX(Data!$A$1:'Data'!$C$326,MATCH(B9+1&amp;YEAR-2,Data!$B$1:'Data'!$B$326&amp;Data!$A$1:'Data'!$A$326,0),3),IF(ISBLANK(_xlpm.a),"",_xlpm.a))</f>
        <v>35</v>
      </c>
      <c r="F14" s="118" cm="1">
        <f t="array" ref="F14">_xlfn.LET(_xlpm.a,INDEX(Data!$A$1:'Data'!$C$326,MATCH(B9+1&amp;YEAR-1,Data!$B$1:'Data'!$B$326&amp;Data!$A$1:'Data'!$A$326,0),3),IF(ISBLANK(_xlpm.a),"",_xlpm.a))</f>
        <v>4</v>
      </c>
      <c r="H14" s="80" t="s">
        <v>28</v>
      </c>
      <c r="I14" s="126" cm="1">
        <f t="array" ref="I14">_xlfn.LET(_xlpm.a,INDEX(Data!$A$1:'Data'!$C$326,MATCH(I9+1&amp;YEAR-5,Data!$B$1:'Data'!$B$326&amp;Data!$A$1:'Data'!$A$326,0),3),IF(ISBLANK(_xlpm.a),"",_xlpm.a))</f>
        <v>16</v>
      </c>
      <c r="J14" s="126" cm="1">
        <f t="array" ref="J14">_xlfn.LET(_xlpm.a,INDEX(Data!$A$1:'Data'!$C$326,MATCH(I9+1&amp;YEAR-4,Data!$B$1:'Data'!$B$326&amp;Data!$A$1:'Data'!$A$326,0),3),IF(ISBLANK(_xlpm.a),"",_xlpm.a))</f>
        <v>20</v>
      </c>
      <c r="K14" s="126" cm="1">
        <f t="array" ref="K14">_xlfn.LET(_xlpm.a,INDEX(Data!$A$1:'Data'!$C$326,MATCH(I9+1&amp;YEAR-3,Data!$B$1:'Data'!$B$326&amp;Data!$A$1:'Data'!$A$326,0),3),IF(ISBLANK(_xlpm.a),"",_xlpm.a))</f>
        <v>23</v>
      </c>
      <c r="L14" s="126" cm="1">
        <f t="array" ref="L14">_xlfn.LET(_xlpm.a,INDEX(Data!$A$1:'Data'!$C$326,MATCH(I9+1&amp;YEAR-2,Data!$B$1:'Data'!$B$326&amp;Data!$A$1:'Data'!$A$326,0),3),IF(ISBLANK(_xlpm.a),"",_xlpm.a))</f>
        <v>14</v>
      </c>
      <c r="M14" s="126" cm="1">
        <f t="array" ref="M14">_xlfn.LET(_xlpm.a,INDEX(Data!$A$1:'Data'!$C$326,MATCH(I9+1&amp;YEAR-1,Data!$B$1:'Data'!$B$326&amp;Data!$A$1:'Data'!$A$326,0),3),IF(ISBLANK(_xlpm.a),"",_xlpm.a))</f>
        <v>4</v>
      </c>
      <c r="O14" s="80" t="s">
        <v>28</v>
      </c>
      <c r="P14" s="126" cm="1">
        <f t="array" ref="P14">_xlfn.LET(_xlpm.a,INDEX(Data!$A$1:'Data'!$C$326,MATCH(P9+1&amp;YEAR-5,Data!$B$1:'Data'!$B$326&amp;Data!$A$1:'Data'!$A$326,0),3),IF(ISBLANK(_xlpm.a),"",_xlpm.a))</f>
        <v>32</v>
      </c>
      <c r="Q14" s="126" cm="1">
        <f t="array" ref="Q14">_xlfn.LET(_xlpm.a,INDEX(Data!$A$1:'Data'!$C$326,MATCH(P9+1&amp;YEAR-4,Data!$B$1:'Data'!$B$326&amp;Data!$A$1:'Data'!$A$326,0),3),IF(ISBLANK(_xlpm.a),"",_xlpm.a))</f>
        <v>18</v>
      </c>
      <c r="R14" s="126" cm="1">
        <f t="array" ref="R14">_xlfn.LET(_xlpm.a,INDEX(Data!$A$1:'Data'!$C$326,MATCH(P9+1&amp;YEAR-3,Data!$B$1:'Data'!$B$326&amp;Data!$A$1:'Data'!$A$326,0),3),IF(ISBLANK(_xlpm.a),"",_xlpm.a))</f>
        <v>50</v>
      </c>
      <c r="S14" s="126" cm="1">
        <f t="array" ref="S14">_xlfn.LET(_xlpm.a,INDEX(Data!$A$1:'Data'!$C$326,MATCH(P9+1&amp;YEAR-2,Data!$B$1:'Data'!$B$326&amp;Data!$A$1:'Data'!$A$326,0),3),IF(ISBLANK(_xlpm.a),"",_xlpm.a))</f>
        <v>37</v>
      </c>
      <c r="T14" s="126" cm="1">
        <f t="array" ref="T14">_xlfn.LET(_xlpm.a,INDEX(Data!$A$1:'Data'!$C$326,MATCH(P9+1&amp;YEAR-1,Data!$B$1:'Data'!$B$326&amp;Data!$A$1:'Data'!$A$326,0),3),IF(ISBLANK(_xlpm.a),"",_xlpm.a))</f>
        <v>4</v>
      </c>
      <c r="V14" s="202">
        <f t="shared" si="0"/>
        <v>2023</v>
      </c>
      <c r="W14" s="203">
        <v>13</v>
      </c>
      <c r="X14" s="201">
        <f>F33</f>
        <v>16</v>
      </c>
    </row>
    <row r="15" spans="1:128">
      <c r="A15" s="81" t="s">
        <v>29</v>
      </c>
      <c r="B15" s="122" cm="1">
        <f t="array" ref="B15">_xlfn.LET(_xlpm.a,INDEX(Data!$A$1:'Data'!$C$326,MATCH(B9+2&amp;YEAR-5,Data!$B$1:'Data'!$B$326&amp;Data!$A$1:'Data'!$A$326,0),3),IF(ISBLANK(_xlpm.a),"",_xlpm.a))</f>
        <v>16</v>
      </c>
      <c r="C15" s="128" cm="1">
        <f t="array" ref="C15">_xlfn.LET(_xlpm.a,INDEX(Data!$A$1:'Data'!$C$326,MATCH(B9+2&amp;YEAR-4,Data!$B$1:'Data'!$B$326&amp;Data!$A$1:'Data'!$A$326,0),3),IF(ISBLANK(_xlpm.a),"",_xlpm.a))</f>
        <v>20</v>
      </c>
      <c r="D15" s="128" cm="1">
        <f t="array" ref="D15">_xlfn.LET(_xlpm.a,INDEX(Data!$A$1:'Data'!$C$326,MATCH(B9+2&amp;YEAR-3,Data!$B$1:'Data'!$B$326&amp;Data!$A$1:'Data'!$A$326,0),3),IF(ISBLANK(_xlpm.a),"",_xlpm.a))</f>
        <v>23</v>
      </c>
      <c r="E15" s="128" cm="1">
        <f t="array" ref="E15">_xlfn.LET(_xlpm.a,INDEX(Data!$A$1:'Data'!$C$326,MATCH(B9+2&amp;YEAR-2,Data!$B$1:'Data'!$B$326&amp;Data!$A$1:'Data'!$A$326,0),3),IF(ISBLANK(_xlpm.a),"",_xlpm.a))</f>
        <v>14</v>
      </c>
      <c r="F15" s="124" cm="1">
        <f t="array" ref="F15">_xlfn.LET(_xlpm.a,INDEX(Data!$A$1:'Data'!$C$326,MATCH(B9+2&amp;YEAR-1,Data!$B$1:'Data'!$B$326&amp;Data!$A$1:'Data'!$A$326,0),3),IF(ISBLANK(_xlpm.a),"",_xlpm.a))</f>
        <v>4</v>
      </c>
      <c r="H15" s="81" t="s">
        <v>29</v>
      </c>
      <c r="I15" s="128" cm="1">
        <f t="array" ref="I15">_xlfn.LET(_xlpm.a,INDEX(Data!$A$1:'Data'!$C$326,MATCH(I9+2&amp;YEAR-5,Data!$B$1:'Data'!$B$326&amp;Data!$A$1:'Data'!$A$326,0),3),IF(ISBLANK(_xlpm.a),"",_xlpm.a))</f>
        <v>32</v>
      </c>
      <c r="J15" s="128" cm="1">
        <f t="array" ref="J15">_xlfn.LET(_xlpm.a,INDEX(Data!$A$1:'Data'!$C$326,MATCH(I9+2&amp;YEAR-4,Data!$B$1:'Data'!$B$326&amp;Data!$A$1:'Data'!$A$326,0),3),IF(ISBLANK(_xlpm.a),"",_xlpm.a))</f>
        <v>18</v>
      </c>
      <c r="K15" s="128" cm="1">
        <f t="array" ref="K15">_xlfn.LET(_xlpm.a,INDEX(Data!$A$1:'Data'!$C$326,MATCH(I9+2&amp;YEAR-3,Data!$B$1:'Data'!$B$326&amp;Data!$A$1:'Data'!$A$326,0),3),IF(ISBLANK(_xlpm.a),"",_xlpm.a))</f>
        <v>50</v>
      </c>
      <c r="L15" s="128" cm="1">
        <f t="array" ref="L15">_xlfn.LET(_xlpm.a,INDEX(Data!$A$1:'Data'!$C$326,MATCH(I9+2&amp;YEAR-2,Data!$B$1:'Data'!$B$326&amp;Data!$A$1:'Data'!$A$326,0),3),IF(ISBLANK(_xlpm.a),"",_xlpm.a))</f>
        <v>37</v>
      </c>
      <c r="M15" s="128" cm="1">
        <f t="array" ref="M15">_xlfn.LET(_xlpm.a,INDEX(Data!$A$1:'Data'!$C$326,MATCH(I9+2&amp;YEAR-1,Data!$B$1:'Data'!$B$326&amp;Data!$A$1:'Data'!$A$326,0),3),IF(ISBLANK(_xlpm.a),"",_xlpm.a))</f>
        <v>4</v>
      </c>
      <c r="O15" s="81" t="s">
        <v>29</v>
      </c>
      <c r="P15" s="128" cm="1">
        <f t="array" ref="P15">_xlfn.LET(_xlpm.a,INDEX(Data!$A$1:'Data'!$C$326,MATCH(P9+2&amp;YEAR-5,Data!$B$1:'Data'!$B$326&amp;Data!$A$1:'Data'!$A$326,0),3),IF(ISBLANK(_xlpm.a),"",_xlpm.a))</f>
        <v>36</v>
      </c>
      <c r="Q15" s="128" cm="1">
        <f t="array" ref="Q15">_xlfn.LET(_xlpm.a,INDEX(Data!$A$1:'Data'!$C$326,MATCH(P9+2&amp;YEAR-4,Data!$B$1:'Data'!$B$326&amp;Data!$A$1:'Data'!$A$326,0),3),IF(ISBLANK(_xlpm.a),"",_xlpm.a))</f>
        <v>28</v>
      </c>
      <c r="R15" s="128" cm="1">
        <f t="array" ref="R15">_xlfn.LET(_xlpm.a,INDEX(Data!$A$1:'Data'!$C$326,MATCH(P9+2&amp;YEAR-3,Data!$B$1:'Data'!$B$326&amp;Data!$A$1:'Data'!$A$326,0),3),IF(ISBLANK(_xlpm.a),"",_xlpm.a))</f>
        <v>44</v>
      </c>
      <c r="S15" s="128" cm="1">
        <f t="array" ref="S15">_xlfn.LET(_xlpm.a,INDEX(Data!$A$1:'Data'!$C$326,MATCH(P9+2&amp;YEAR-2,Data!$B$1:'Data'!$B$326&amp;Data!$A$1:'Data'!$A$326,0),3),IF(ISBLANK(_xlpm.a),"",_xlpm.a))</f>
        <v>29</v>
      </c>
      <c r="T15" s="128" cm="1">
        <f t="array" ref="T15">_xlfn.LET(_xlpm.a,INDEX(Data!$A$1:'Data'!$C$326,MATCH(P9+2&amp;YEAR-1,Data!$B$1:'Data'!$B$326&amp;Data!$A$1:'Data'!$A$326,0),3),IF(ISBLANK(_xlpm.a),"",_xlpm.a))</f>
        <v>7</v>
      </c>
      <c r="V15" s="202">
        <f t="shared" si="0"/>
        <v>2023</v>
      </c>
      <c r="W15" s="203">
        <v>14</v>
      </c>
      <c r="X15" s="201">
        <f>M33</f>
        <v>13</v>
      </c>
    </row>
    <row r="16" spans="1:128">
      <c r="V16" s="202">
        <f t="shared" si="0"/>
        <v>2023</v>
      </c>
      <c r="W16" s="203">
        <v>15</v>
      </c>
      <c r="X16" s="201">
        <f>T33</f>
        <v>13</v>
      </c>
    </row>
    <row r="17" spans="1:128" s="58" customFormat="1">
      <c r="A17" s="141" t="s">
        <v>17</v>
      </c>
      <c r="B17" s="142">
        <v>7</v>
      </c>
      <c r="C17" s="143"/>
      <c r="D17" s="143"/>
      <c r="E17" s="144" t="s">
        <v>18</v>
      </c>
      <c r="F17" s="145">
        <f>ROUND(_xlfn.AGGREGATE(16,3,B19:F23,Perc1),0)</f>
        <v>35</v>
      </c>
      <c r="G17" s="60"/>
      <c r="H17" s="141" t="s">
        <v>17</v>
      </c>
      <c r="I17" s="142">
        <v>8</v>
      </c>
      <c r="J17" s="143"/>
      <c r="K17" s="143"/>
      <c r="L17" s="144" t="s">
        <v>18</v>
      </c>
      <c r="M17" s="145">
        <f>ROUND(_xlfn.AGGREGATE(16,3,I19:M23,Perc1),0)</f>
        <v>36</v>
      </c>
      <c r="N17" s="60"/>
      <c r="O17" s="141" t="s">
        <v>17</v>
      </c>
      <c r="P17" s="142">
        <v>9</v>
      </c>
      <c r="Q17" s="143"/>
      <c r="R17" s="143"/>
      <c r="S17" s="144" t="s">
        <v>18</v>
      </c>
      <c r="T17" s="145">
        <f>ROUND(_xlfn.AGGREGATE(16,3,P19:T23,Perc1),0)</f>
        <v>36</v>
      </c>
      <c r="U17" s="60"/>
      <c r="V17" s="202">
        <f t="shared" si="0"/>
        <v>2023</v>
      </c>
      <c r="W17" s="203">
        <v>16</v>
      </c>
      <c r="X17" s="201">
        <f>F41</f>
        <v>11</v>
      </c>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row>
    <row r="18" spans="1:128" s="45" customFormat="1">
      <c r="A18" s="146"/>
      <c r="B18" s="46" t="s">
        <v>21</v>
      </c>
      <c r="C18" s="46" t="s">
        <v>22</v>
      </c>
      <c r="D18" s="46" t="s">
        <v>23</v>
      </c>
      <c r="E18" s="46" t="s">
        <v>24</v>
      </c>
      <c r="F18" s="147" t="s">
        <v>25</v>
      </c>
      <c r="H18" s="146"/>
      <c r="I18" s="46" t="s">
        <v>21</v>
      </c>
      <c r="J18" s="46" t="s">
        <v>22</v>
      </c>
      <c r="K18" s="46" t="s">
        <v>23</v>
      </c>
      <c r="L18" s="46" t="s">
        <v>24</v>
      </c>
      <c r="M18" s="147" t="s">
        <v>25</v>
      </c>
      <c r="O18" s="146"/>
      <c r="P18" s="46" t="s">
        <v>21</v>
      </c>
      <c r="Q18" s="46" t="s">
        <v>22</v>
      </c>
      <c r="R18" s="46" t="s">
        <v>23</v>
      </c>
      <c r="S18" s="46" t="s">
        <v>24</v>
      </c>
      <c r="T18" s="147" t="s">
        <v>25</v>
      </c>
      <c r="U18"/>
      <c r="V18" s="202">
        <f t="shared" si="0"/>
        <v>2023</v>
      </c>
      <c r="W18" s="203">
        <v>17</v>
      </c>
      <c r="X18" s="201">
        <f>M41</f>
        <v>11</v>
      </c>
    </row>
    <row r="19" spans="1:128">
      <c r="A19" s="148" t="s">
        <v>26</v>
      </c>
      <c r="B19" s="113" cm="1">
        <f t="array" ref="B19">_xlfn.LET(_xlpm.a,INDEX(Data!$A$1:'Data'!$C$326,MATCH(B17-2&amp;YEAR-5,Data!$B$1:'Data'!$B$326&amp;Data!$A$1:'Data'!$A$326,0),3),IF(ISBLANK(_xlpm.a),"",_xlpm.a))</f>
        <v>18</v>
      </c>
      <c r="C19" s="125" cm="1">
        <f t="array" ref="C19">_xlfn.LET(_xlpm.a,INDEX(Data!$A$1:'Data'!$C$326,MATCH(B17-2&amp;YEAR-4,Data!$B$1:'Data'!$B$326&amp;Data!$A$1:'Data'!$A$326,0),3),IF(ISBLANK(_xlpm.a),"",_xlpm.a))</f>
        <v>20</v>
      </c>
      <c r="D19" s="125" cm="1">
        <f t="array" ref="D19">_xlfn.LET(_xlpm.a,INDEX(Data!$A$1:'Data'!$C$326,MATCH(B17-2&amp;YEAR-3,Data!$B$1:'Data'!$B$326&amp;Data!$A$1:'Data'!$A$326,0),3),IF(ISBLANK(_xlpm.a),"",_xlpm.a))</f>
        <v>23</v>
      </c>
      <c r="E19" s="114" cm="1">
        <f t="array" ref="E19">_xlfn.LET(_xlpm.a,INDEX(Data!$A$1:'Data'!$C$326,MATCH(B17-2&amp;YEAR-2,Data!$B$1:'Data'!$B$326&amp;Data!$A$1:'Data'!$A$326,0),3),IF(ISBLANK(_xlpm.a),"",_xlpm.a))</f>
        <v>35</v>
      </c>
      <c r="F19" s="125" cm="1">
        <f t="array" ref="F19">_xlfn.LET(_xlpm.a,INDEX(Data!$A$1:'Data'!$C$326,MATCH(B17-2&amp;YEAR-1,Data!$B$1:'Data'!$B$326&amp;Data!$A$1:'Data'!$A$326,0),3),IF(ISBLANK(_xlpm.a),"",_xlpm.a))</f>
        <v>4</v>
      </c>
      <c r="H19" s="148" t="s">
        <v>26</v>
      </c>
      <c r="I19" s="113" cm="1">
        <f t="array" ref="I19">_xlfn.LET(_xlpm.a,INDEX(Data!$A$1:'Data'!$C$326,MATCH(I17-2&amp;YEAR-5,Data!$B$1:'Data'!$B$326&amp;Data!$A$1:'Data'!$A$326,0),3),IF(ISBLANK(_xlpm.a),"",_xlpm.a))</f>
        <v>16</v>
      </c>
      <c r="J19" s="125" cm="1">
        <f t="array" ref="J19">_xlfn.LET(_xlpm.a,INDEX(Data!$A$1:'Data'!$C$326,MATCH(I17-2&amp;YEAR-4,Data!$B$1:'Data'!$B$326&amp;Data!$A$1:'Data'!$A$326,0),3),IF(ISBLANK(_xlpm.a),"",_xlpm.a))</f>
        <v>20</v>
      </c>
      <c r="K19" s="114" cm="1">
        <f t="array" ref="K19">_xlfn.LET(_xlpm.a,INDEX(Data!$A$1:'Data'!$C$326,MATCH(I17-2&amp;YEAR-3,Data!$B$1:'Data'!$B$326&amp;Data!$A$1:'Data'!$A$326,0),3),IF(ISBLANK(_xlpm.a),"",_xlpm.a))</f>
        <v>23</v>
      </c>
      <c r="L19" s="125" cm="1">
        <f t="array" ref="L19">_xlfn.LET(_xlpm.a,INDEX(Data!$A$1:'Data'!$C$326,MATCH(I17-2&amp;YEAR-2,Data!$B$1:'Data'!$B$326&amp;Data!$A$1:'Data'!$A$326,0),3),IF(ISBLANK(_xlpm.a),"",_xlpm.a))</f>
        <v>14</v>
      </c>
      <c r="M19" s="115" cm="1">
        <f t="array" ref="M19">_xlfn.LET(_xlpm.a,INDEX(Data!$A$1:'Data'!$C$326,MATCH(I17-2&amp;YEAR-1,Data!$B$1:'Data'!$B$326&amp;Data!$A$1:'Data'!$A$326,0),3),IF(ISBLANK(_xlpm.a),"",_xlpm.a))</f>
        <v>4</v>
      </c>
      <c r="O19" s="148" t="s">
        <v>26</v>
      </c>
      <c r="P19" s="113" cm="1">
        <f t="array" ref="P19">_xlfn.LET(_xlpm.a,INDEX(Data!$A$1:'Data'!$C$326,MATCH(P17-2&amp;YEAR-5,Data!$B$1:'Data'!$B$326&amp;Data!$A$1:'Data'!$A$326,0),3),IF(ISBLANK(_xlpm.a),"",_xlpm.a))</f>
        <v>32</v>
      </c>
      <c r="Q19" s="125" cm="1">
        <f t="array" ref="Q19">_xlfn.LET(_xlpm.a,INDEX(Data!$A$1:'Data'!$C$326,MATCH(P17-2&amp;YEAR-4,Data!$B$1:'Data'!$B$326&amp;Data!$A$1:'Data'!$A$326,0),3),IF(ISBLANK(_xlpm.a),"",_xlpm.a))</f>
        <v>18</v>
      </c>
      <c r="R19" s="114" cm="1">
        <f t="array" ref="R19">_xlfn.LET(_xlpm.a,INDEX(Data!$A$1:'Data'!$C$326,MATCH(P17-2&amp;YEAR-3,Data!$B$1:'Data'!$B$326&amp;Data!$A$1:'Data'!$A$326,0),3),IF(ISBLANK(_xlpm.a),"",_xlpm.a))</f>
        <v>50</v>
      </c>
      <c r="S19" s="125" cm="1">
        <f t="array" ref="S19">_xlfn.LET(_xlpm.a,INDEX(Data!$A$1:'Data'!$C$326,MATCH(P17-2&amp;YEAR-2,Data!$B$1:'Data'!$B$326&amp;Data!$A$1:'Data'!$A$326,0),3),IF(ISBLANK(_xlpm.a),"",_xlpm.a))</f>
        <v>37</v>
      </c>
      <c r="T19" s="115" cm="1">
        <f t="array" ref="T19">_xlfn.LET(_xlpm.a,INDEX(Data!$A$1:'Data'!$C$326,MATCH(P17-2&amp;YEAR-1,Data!$B$1:'Data'!$B$326&amp;Data!$A$1:'Data'!$A$326,0),3),IF(ISBLANK(_xlpm.a),"",_xlpm.a))</f>
        <v>4</v>
      </c>
      <c r="V19" s="202">
        <f t="shared" si="0"/>
        <v>2023</v>
      </c>
      <c r="W19" s="203">
        <v>18</v>
      </c>
      <c r="X19" s="201">
        <f>T41</f>
        <v>11</v>
      </c>
    </row>
    <row r="20" spans="1:128">
      <c r="A20" s="148" t="s">
        <v>27</v>
      </c>
      <c r="B20" s="116" cm="1">
        <f t="array" ref="B20">_xlfn.LET(_xlpm.a,INDEX(Data!$A$1:'Data'!$C$326,MATCH(B17-1&amp;YEAR-5,Data!$B$1:'Data'!$B$326&amp;Data!$A$1:'Data'!$A$326,0),3),IF(ISBLANK(_xlpm.a),"",_xlpm.a))</f>
        <v>16</v>
      </c>
      <c r="C20" s="126" cm="1">
        <f t="array" ref="C20">_xlfn.LET(_xlpm.a,INDEX(Data!$A$1:'Data'!$C$326,MATCH(B17-1&amp;YEAR-4,Data!$B$1:'Data'!$B$326&amp;Data!$A$1:'Data'!$A$326,0),3),IF(ISBLANK(_xlpm.a),"",_xlpm.a))</f>
        <v>20</v>
      </c>
      <c r="D20" s="126" cm="1">
        <f t="array" ref="D20">_xlfn.LET(_xlpm.a,INDEX(Data!$A$1:'Data'!$C$326,MATCH(B17-1&amp;YEAR-3,Data!$B$1:'Data'!$B$326&amp;Data!$A$1:'Data'!$A$326,0),3),IF(ISBLANK(_xlpm.a),"",_xlpm.a))</f>
        <v>23</v>
      </c>
      <c r="E20" s="117" cm="1">
        <f t="array" ref="E20">_xlfn.LET(_xlpm.a,INDEX(Data!$A$1:'Data'!$C$326,MATCH(B17-1&amp;YEAR-2,Data!$B$1:'Data'!$B$326&amp;Data!$A$1:'Data'!$A$326,0),3),IF(ISBLANK(_xlpm.a),"",_xlpm.a))</f>
        <v>14</v>
      </c>
      <c r="F20" s="126" cm="1">
        <f t="array" ref="F20">_xlfn.LET(_xlpm.a,INDEX(Data!$A$1:'Data'!$C$326,MATCH(B17-1&amp;YEAR-1,Data!$B$1:'Data'!$B$326&amp;Data!$A$1:'Data'!$A$326,0),3),IF(ISBLANK(_xlpm.a),"",_xlpm.a))</f>
        <v>4</v>
      </c>
      <c r="H20" s="148" t="s">
        <v>27</v>
      </c>
      <c r="I20" s="116" cm="1">
        <f t="array" ref="I20">_xlfn.LET(_xlpm.a,INDEX(Data!$A$1:'Data'!$C$326,MATCH(I17-1&amp;YEAR-5,Data!$B$1:'Data'!$B$326&amp;Data!$A$1:'Data'!$A$326,0),3),IF(ISBLANK(_xlpm.a),"",_xlpm.a))</f>
        <v>32</v>
      </c>
      <c r="J20" s="126" cm="1">
        <f t="array" ref="J20">_xlfn.LET(_xlpm.a,INDEX(Data!$A$1:'Data'!$C$326,MATCH(I17-1&amp;YEAR-4,Data!$B$1:'Data'!$B$326&amp;Data!$A$1:'Data'!$A$326,0),3),IF(ISBLANK(_xlpm.a),"",_xlpm.a))</f>
        <v>18</v>
      </c>
      <c r="K20" s="117" cm="1">
        <f t="array" ref="K20">_xlfn.LET(_xlpm.a,INDEX(Data!$A$1:'Data'!$C$326,MATCH(I17-1&amp;YEAR-3,Data!$B$1:'Data'!$B$326&amp;Data!$A$1:'Data'!$A$326,0),3),IF(ISBLANK(_xlpm.a),"",_xlpm.a))</f>
        <v>50</v>
      </c>
      <c r="L20" s="126" cm="1">
        <f t="array" ref="L20">_xlfn.LET(_xlpm.a,INDEX(Data!$A$1:'Data'!$C$326,MATCH(I17-1&amp;YEAR-2,Data!$B$1:'Data'!$B$326&amp;Data!$A$1:'Data'!$A$326,0),3),IF(ISBLANK(_xlpm.a),"",_xlpm.a))</f>
        <v>37</v>
      </c>
      <c r="M20" s="118" cm="1">
        <f t="array" ref="M20">_xlfn.LET(_xlpm.a,INDEX(Data!$A$1:'Data'!$C$326,MATCH(I17-1&amp;YEAR-1,Data!$B$1:'Data'!$B$326&amp;Data!$A$1:'Data'!$A$326,0),3),IF(ISBLANK(_xlpm.a),"",_xlpm.a))</f>
        <v>4</v>
      </c>
      <c r="O20" s="148" t="s">
        <v>27</v>
      </c>
      <c r="P20" s="116" cm="1">
        <f t="array" ref="P20">_xlfn.LET(_xlpm.a,INDEX(Data!$A$1:'Data'!$C$326,MATCH(P17-1&amp;YEAR-5,Data!$B$1:'Data'!$B$326&amp;Data!$A$1:'Data'!$A$326,0),3),IF(ISBLANK(_xlpm.a),"",_xlpm.a))</f>
        <v>36</v>
      </c>
      <c r="Q20" s="126" cm="1">
        <f t="array" ref="Q20">_xlfn.LET(_xlpm.a,INDEX(Data!$A$1:'Data'!$C$326,MATCH(P17-1&amp;YEAR-4,Data!$B$1:'Data'!$B$326&amp;Data!$A$1:'Data'!$A$326,0),3),IF(ISBLANK(_xlpm.a),"",_xlpm.a))</f>
        <v>28</v>
      </c>
      <c r="R20" s="117" cm="1">
        <f t="array" ref="R20">_xlfn.LET(_xlpm.a,INDEX(Data!$A$1:'Data'!$C$326,MATCH(P17-1&amp;YEAR-3,Data!$B$1:'Data'!$B$326&amp;Data!$A$1:'Data'!$A$326,0),3),IF(ISBLANK(_xlpm.a),"",_xlpm.a))</f>
        <v>44</v>
      </c>
      <c r="S20" s="126" cm="1">
        <f t="array" ref="S20">_xlfn.LET(_xlpm.a,INDEX(Data!$A$1:'Data'!$C$326,MATCH(P17-1&amp;YEAR-2,Data!$B$1:'Data'!$B$326&amp;Data!$A$1:'Data'!$A$326,0),3),IF(ISBLANK(_xlpm.a),"",_xlpm.a))</f>
        <v>29</v>
      </c>
      <c r="T20" s="118" cm="1">
        <f t="array" ref="T20">_xlfn.LET(_xlpm.a,INDEX(Data!$A$1:'Data'!$C$326,MATCH(P17-1&amp;YEAR-1,Data!$B$1:'Data'!$B$326&amp;Data!$A$1:'Data'!$A$326,0),3),IF(ISBLANK(_xlpm.a),"",_xlpm.a))</f>
        <v>7</v>
      </c>
      <c r="V20" s="202">
        <f t="shared" si="0"/>
        <v>2023</v>
      </c>
      <c r="W20" s="203">
        <v>19</v>
      </c>
      <c r="X20" s="201">
        <f>F49</f>
        <v>11</v>
      </c>
    </row>
    <row r="21" spans="1:128">
      <c r="A21" s="148" t="s">
        <v>13</v>
      </c>
      <c r="B21" s="119" cm="1">
        <f t="array" ref="B21">_xlfn.LET(_xlpm.a,INDEX(Data!$A$1:'Data'!$C$326,MATCH(B17&amp;YEAR-5,Data!$B$1:'Data'!$B$326&amp;Data!$A$1:'Data'!$A$326,0),3),IF(ISBLANK(_xlpm.a),"",_xlpm.a))</f>
        <v>32</v>
      </c>
      <c r="C21" s="127" cm="1">
        <f t="array" ref="C21">_xlfn.LET(_xlpm.a,INDEX(Data!$A$1:'Data'!$C$326,MATCH(B17&amp;YEAR-4,Data!$B$1:'Data'!$B$326&amp;Data!$A$1:'Data'!$A$326,0),3),IF(ISBLANK(_xlpm.a),"",_xlpm.a))</f>
        <v>18</v>
      </c>
      <c r="D21" s="127" cm="1">
        <f t="array" ref="D21">_xlfn.LET(_xlpm.a,INDEX(Data!$A$1:'Data'!$C$326,MATCH(B17&amp;YEAR-3,Data!$B$1:'Data'!$B$326&amp;Data!$A$1:'Data'!$A$326,0),3),IF(ISBLANK(_xlpm.a),"",_xlpm.a))</f>
        <v>50</v>
      </c>
      <c r="E21" s="120" cm="1">
        <f t="array" ref="E21">_xlfn.LET(_xlpm.a,INDEX(Data!$A$1:'Data'!$C$326,MATCH(B17&amp;YEAR-2,Data!$B$1:'Data'!$B$326&amp;Data!$A$1:'Data'!$A$326,0),3),IF(ISBLANK(_xlpm.a),"",_xlpm.a))</f>
        <v>37</v>
      </c>
      <c r="F21" s="127" cm="1">
        <f t="array" ref="F21">_xlfn.LET(_xlpm.a,INDEX(Data!$A$1:'Data'!$C$326,MATCH(B17&amp;YEAR-1,Data!$B$1:'Data'!$B$326&amp;Data!$A$1:'Data'!$A$326,0),3),IF(ISBLANK(_xlpm.a),"",_xlpm.a))</f>
        <v>4</v>
      </c>
      <c r="H21" s="148" t="s">
        <v>13</v>
      </c>
      <c r="I21" s="119" cm="1">
        <f t="array" ref="I21">_xlfn.LET(_xlpm.a,INDEX(Data!$A$1:'Data'!$C$326,MATCH(I17&amp;YEAR-5,Data!$B$1:'Data'!$B$326&amp;Data!$A$1:'Data'!$A$326,0),3),IF(ISBLANK(_xlpm.a),"",_xlpm.a))</f>
        <v>36</v>
      </c>
      <c r="J21" s="127" cm="1">
        <f t="array" ref="J21">_xlfn.LET(_xlpm.a,INDEX(Data!$A$1:'Data'!$C$326,MATCH(I17&amp;YEAR-4,Data!$B$1:'Data'!$B$326&amp;Data!$A$1:'Data'!$A$326,0),3),IF(ISBLANK(_xlpm.a),"",_xlpm.a))</f>
        <v>28</v>
      </c>
      <c r="K21" s="120" cm="1">
        <f t="array" ref="K21">_xlfn.LET(_xlpm.a,INDEX(Data!$A$1:'Data'!$C$326,MATCH(I17&amp;YEAR-3,Data!$B$1:'Data'!$B$326&amp;Data!$A$1:'Data'!$A$326,0),3),IF(ISBLANK(_xlpm.a),"",_xlpm.a))</f>
        <v>44</v>
      </c>
      <c r="L21" s="127" cm="1">
        <f t="array" ref="L21">_xlfn.LET(_xlpm.a,INDEX(Data!$A$1:'Data'!$C$326,MATCH(I17&amp;YEAR-2,Data!$B$1:'Data'!$B$326&amp;Data!$A$1:'Data'!$A$326,0),3),IF(ISBLANK(_xlpm.a),"",_xlpm.a))</f>
        <v>29</v>
      </c>
      <c r="M21" s="121" cm="1">
        <f t="array" ref="M21">_xlfn.LET(_xlpm.a,INDEX(Data!$A$1:'Data'!$C$326,MATCH(I17&amp;YEAR-1,Data!$B$1:'Data'!$B$326&amp;Data!$A$1:'Data'!$A$326,0),3),IF(ISBLANK(_xlpm.a),"",_xlpm.a))</f>
        <v>7</v>
      </c>
      <c r="O21" s="148" t="s">
        <v>13</v>
      </c>
      <c r="P21" s="119" cm="1">
        <f t="array" ref="P21">_xlfn.LET(_xlpm.a,INDEX(Data!$A$1:'Data'!$C$326,MATCH(P17&amp;YEAR-5,Data!$B$1:'Data'!$B$326&amp;Data!$A$1:'Data'!$A$326,0),3),IF(ISBLANK(_xlpm.a),"",_xlpm.a))</f>
        <v>31</v>
      </c>
      <c r="Q21" s="127" cm="1">
        <f t="array" ref="Q21">_xlfn.LET(_xlpm.a,INDEX(Data!$A$1:'Data'!$C$326,MATCH(P17&amp;YEAR-4,Data!$B$1:'Data'!$B$326&amp;Data!$A$1:'Data'!$A$326,0),3),IF(ISBLANK(_xlpm.a),"",_xlpm.a))</f>
        <v>15</v>
      </c>
      <c r="R21" s="120" cm="1">
        <f t="array" ref="R21">_xlfn.LET(_xlpm.a,INDEX(Data!$A$1:'Data'!$C$326,MATCH(P17&amp;YEAR-3,Data!$B$1:'Data'!$B$326&amp;Data!$A$1:'Data'!$A$326,0),3),IF(ISBLANK(_xlpm.a),"",_xlpm.a))</f>
        <v>39</v>
      </c>
      <c r="S21" s="127" cm="1">
        <f t="array" ref="S21">_xlfn.LET(_xlpm.a,INDEX(Data!$A$1:'Data'!$C$326,MATCH(P17&amp;YEAR-2,Data!$B$1:'Data'!$B$326&amp;Data!$A$1:'Data'!$A$326,0),3),IF(ISBLANK(_xlpm.a),"",_xlpm.a))</f>
        <v>12</v>
      </c>
      <c r="T21" s="121" cm="1">
        <f t="array" ref="T21">_xlfn.LET(_xlpm.a,INDEX(Data!$A$1:'Data'!$C$326,MATCH(P17&amp;YEAR-1,Data!$B$1:'Data'!$B$326&amp;Data!$A$1:'Data'!$A$326,0),3),IF(ISBLANK(_xlpm.a),"",_xlpm.a))</f>
        <v>3</v>
      </c>
      <c r="V21" s="202">
        <f t="shared" si="0"/>
        <v>2023</v>
      </c>
      <c r="W21" s="203">
        <v>20</v>
      </c>
      <c r="X21" s="201">
        <f>M49</f>
        <v>13</v>
      </c>
    </row>
    <row r="22" spans="1:128">
      <c r="A22" s="148" t="s">
        <v>28</v>
      </c>
      <c r="B22" s="116" cm="1">
        <f t="array" ref="B22">_xlfn.LET(_xlpm.a,INDEX(Data!$A$1:'Data'!$C$326,MATCH(B17+1&amp;YEAR-5,Data!$B$1:'Data'!$B$326&amp;Data!$A$1:'Data'!$A$326,0),3),IF(ISBLANK(_xlpm.a),"",_xlpm.a))</f>
        <v>36</v>
      </c>
      <c r="C22" s="126" cm="1">
        <f t="array" ref="C22">_xlfn.LET(_xlpm.a,INDEX(Data!$A$1:'Data'!$C$326,MATCH(B17+1&amp;YEAR-4,Data!$B$1:'Data'!$B$326&amp;Data!$A$1:'Data'!$A$326,0),3),IF(ISBLANK(_xlpm.a),"",_xlpm.a))</f>
        <v>28</v>
      </c>
      <c r="D22" s="126" cm="1">
        <f t="array" ref="D22">_xlfn.LET(_xlpm.a,INDEX(Data!$A$1:'Data'!$C$326,MATCH(B17+1&amp;YEAR-3,Data!$B$1:'Data'!$B$326&amp;Data!$A$1:'Data'!$A$326,0),3),IF(ISBLANK(_xlpm.a),"",_xlpm.a))</f>
        <v>44</v>
      </c>
      <c r="E22" s="117" cm="1">
        <f t="array" ref="E22">_xlfn.LET(_xlpm.a,INDEX(Data!$A$1:'Data'!$C$326,MATCH(B17+1&amp;YEAR-2,Data!$B$1:'Data'!$B$326&amp;Data!$A$1:'Data'!$A$326,0),3),IF(ISBLANK(_xlpm.a),"",_xlpm.a))</f>
        <v>29</v>
      </c>
      <c r="F22" s="126" cm="1">
        <f t="array" ref="F22">_xlfn.LET(_xlpm.a,INDEX(Data!$A$1:'Data'!$C$326,MATCH(B17+1&amp;YEAR-1,Data!$B$1:'Data'!$B$326&amp;Data!$A$1:'Data'!$A$326,0),3),IF(ISBLANK(_xlpm.a),"",_xlpm.a))</f>
        <v>7</v>
      </c>
      <c r="H22" s="148" t="s">
        <v>28</v>
      </c>
      <c r="I22" s="116" cm="1">
        <f t="array" ref="I22">_xlfn.LET(_xlpm.a,INDEX(Data!$A$1:'Data'!$C$326,MATCH(I17+1&amp;YEAR-5,Data!$B$1:'Data'!$B$326&amp;Data!$A$1:'Data'!$A$326,0),3),IF(ISBLANK(_xlpm.a),"",_xlpm.a))</f>
        <v>31</v>
      </c>
      <c r="J22" s="126" cm="1">
        <f t="array" ref="J22">_xlfn.LET(_xlpm.a,INDEX(Data!$A$1:'Data'!$C$326,MATCH(I17+1&amp;YEAR-4,Data!$B$1:'Data'!$B$326&amp;Data!$A$1:'Data'!$A$326,0),3),IF(ISBLANK(_xlpm.a),"",_xlpm.a))</f>
        <v>15</v>
      </c>
      <c r="K22" s="117" cm="1">
        <f t="array" ref="K22">_xlfn.LET(_xlpm.a,INDEX(Data!$A$1:'Data'!$C$326,MATCH(I17+1&amp;YEAR-3,Data!$B$1:'Data'!$B$326&amp;Data!$A$1:'Data'!$A$326,0),3),IF(ISBLANK(_xlpm.a),"",_xlpm.a))</f>
        <v>39</v>
      </c>
      <c r="L22" s="126" cm="1">
        <f t="array" ref="L22">_xlfn.LET(_xlpm.a,INDEX(Data!$A$1:'Data'!$C$326,MATCH(I17+1&amp;YEAR-2,Data!$B$1:'Data'!$B$326&amp;Data!$A$1:'Data'!$A$326,0),3),IF(ISBLANK(_xlpm.a),"",_xlpm.a))</f>
        <v>12</v>
      </c>
      <c r="M22" s="118" cm="1">
        <f t="array" ref="M22">_xlfn.LET(_xlpm.a,INDEX(Data!$A$1:'Data'!$C$326,MATCH(I17+1&amp;YEAR-1,Data!$B$1:'Data'!$B$326&amp;Data!$A$1:'Data'!$A$326,0),3),IF(ISBLANK(_xlpm.a),"",_xlpm.a))</f>
        <v>3</v>
      </c>
      <c r="O22" s="148" t="s">
        <v>28</v>
      </c>
      <c r="P22" s="116" cm="1">
        <f t="array" ref="P22">_xlfn.LET(_xlpm.a,INDEX(Data!$A$1:'Data'!$C$326,MATCH(P17+1&amp;YEAR-5,Data!$B$1:'Data'!$B$326&amp;Data!$A$1:'Data'!$A$326,0),3),IF(ISBLANK(_xlpm.a),"",_xlpm.a))</f>
        <v>28</v>
      </c>
      <c r="Q22" s="126" cm="1">
        <f t="array" ref="Q22">_xlfn.LET(_xlpm.a,INDEX(Data!$A$1:'Data'!$C$326,MATCH(P17+1&amp;YEAR-4,Data!$B$1:'Data'!$B$326&amp;Data!$A$1:'Data'!$A$326,0),3),IF(ISBLANK(_xlpm.a),"",_xlpm.a))</f>
        <v>5</v>
      </c>
      <c r="R22" s="117" cm="1">
        <f t="array" ref="R22">_xlfn.LET(_xlpm.a,INDEX(Data!$A$1:'Data'!$C$326,MATCH(P17+1&amp;YEAR-3,Data!$B$1:'Data'!$B$326&amp;Data!$A$1:'Data'!$A$326,0),3),IF(ISBLANK(_xlpm.a),"",_xlpm.a))</f>
        <v>40</v>
      </c>
      <c r="S22" s="126" cm="1">
        <f t="array" ref="S22">_xlfn.LET(_xlpm.a,INDEX(Data!$A$1:'Data'!$C$326,MATCH(P17+1&amp;YEAR-2,Data!$B$1:'Data'!$B$326&amp;Data!$A$1:'Data'!$A$326,0),3),IF(ISBLANK(_xlpm.a),"",_xlpm.a))</f>
        <v>10</v>
      </c>
      <c r="T22" s="118" cm="1">
        <f t="array" ref="T22">_xlfn.LET(_xlpm.a,INDEX(Data!$A$1:'Data'!$C$326,MATCH(P17+1&amp;YEAR-1,Data!$B$1:'Data'!$B$326&amp;Data!$A$1:'Data'!$A$326,0),3),IF(ISBLANK(_xlpm.a),"",_xlpm.a))</f>
        <v>0</v>
      </c>
      <c r="V22" s="202">
        <f t="shared" si="0"/>
        <v>2023</v>
      </c>
      <c r="W22" s="203">
        <v>21</v>
      </c>
      <c r="X22" s="201">
        <f>T49</f>
        <v>15</v>
      </c>
    </row>
    <row r="23" spans="1:128">
      <c r="A23" s="149" t="s">
        <v>29</v>
      </c>
      <c r="B23" s="122" cm="1">
        <f t="array" ref="B23">_xlfn.LET(_xlpm.a,INDEX(Data!$A$1:'Data'!$C$326,MATCH(B17+2&amp;YEAR-5,Data!$B$1:'Data'!$B$326&amp;Data!$A$1:'Data'!$A$326,0),3),IF(ISBLANK(_xlpm.a),"",_xlpm.a))</f>
        <v>31</v>
      </c>
      <c r="C23" s="128" cm="1">
        <f t="array" ref="C23">_xlfn.LET(_xlpm.a,INDEX(Data!$A$1:'Data'!$C$326,MATCH(B17+2&amp;YEAR-4,Data!$B$1:'Data'!$B$326&amp;Data!$A$1:'Data'!$A$326,0),3),IF(ISBLANK(_xlpm.a),"",_xlpm.a))</f>
        <v>15</v>
      </c>
      <c r="D23" s="128" cm="1">
        <f t="array" ref="D23">_xlfn.LET(_xlpm.a,INDEX(Data!$A$1:'Data'!$C$326,MATCH(B17+2&amp;YEAR-3,Data!$B$1:'Data'!$B$326&amp;Data!$A$1:'Data'!$A$326,0),3),IF(ISBLANK(_xlpm.a),"",_xlpm.a))</f>
        <v>39</v>
      </c>
      <c r="E23" s="123" cm="1">
        <f t="array" ref="E23">_xlfn.LET(_xlpm.a,INDEX(Data!$A$1:'Data'!$C$326,MATCH(B17+2&amp;YEAR-2,Data!$B$1:'Data'!$B$326&amp;Data!$A$1:'Data'!$A$326,0),3),IF(ISBLANK(_xlpm.a),"",_xlpm.a))</f>
        <v>12</v>
      </c>
      <c r="F23" s="128" cm="1">
        <f t="array" ref="F23">_xlfn.LET(_xlpm.a,INDEX(Data!$A$1:'Data'!$C$326,MATCH(B17+2&amp;YEAR-1,Data!$B$1:'Data'!$B$326&amp;Data!$A$1:'Data'!$A$326,0),3),IF(ISBLANK(_xlpm.a),"",_xlpm.a))</f>
        <v>3</v>
      </c>
      <c r="H23" s="149" t="s">
        <v>29</v>
      </c>
      <c r="I23" s="122" cm="1">
        <f t="array" ref="I23">_xlfn.LET(_xlpm.a,INDEX(Data!$A$1:'Data'!$C$326,MATCH(I17+2&amp;YEAR-5,Data!$B$1:'Data'!$B$326&amp;Data!$A$1:'Data'!$A$326,0),3),IF(ISBLANK(_xlpm.a),"",_xlpm.a))</f>
        <v>28</v>
      </c>
      <c r="J23" s="128" cm="1">
        <f t="array" ref="J23">_xlfn.LET(_xlpm.a,INDEX(Data!$A$1:'Data'!$C$326,MATCH(I17+2&amp;YEAR-4,Data!$B$1:'Data'!$B$326&amp;Data!$A$1:'Data'!$A$326,0),3),IF(ISBLANK(_xlpm.a),"",_xlpm.a))</f>
        <v>5</v>
      </c>
      <c r="K23" s="123" cm="1">
        <f t="array" ref="K23">_xlfn.LET(_xlpm.a,INDEX(Data!$A$1:'Data'!$C$326,MATCH(I17+2&amp;YEAR-3,Data!$B$1:'Data'!$B$326&amp;Data!$A$1:'Data'!$A$326,0),3),IF(ISBLANK(_xlpm.a),"",_xlpm.a))</f>
        <v>40</v>
      </c>
      <c r="L23" s="128" cm="1">
        <f t="array" ref="L23">_xlfn.LET(_xlpm.a,INDEX(Data!$A$1:'Data'!$C$326,MATCH(I17+2&amp;YEAR-2,Data!$B$1:'Data'!$B$326&amp;Data!$A$1:'Data'!$A$326,0),3),IF(ISBLANK(_xlpm.a),"",_xlpm.a))</f>
        <v>10</v>
      </c>
      <c r="M23" s="124" cm="1">
        <f t="array" ref="M23">_xlfn.LET(_xlpm.a,INDEX(Data!$A$1:'Data'!$C$326,MATCH(I17+2&amp;YEAR-1,Data!$B$1:'Data'!$B$326&amp;Data!$A$1:'Data'!$A$326,0),3),IF(ISBLANK(_xlpm.a),"",_xlpm.a))</f>
        <v>0</v>
      </c>
      <c r="O23" s="149" t="s">
        <v>29</v>
      </c>
      <c r="P23" s="122" cm="1">
        <f t="array" ref="P23">_xlfn.LET(_xlpm.a,INDEX(Data!$A$1:'Data'!$C$326,MATCH(P17+2&amp;YEAR-5,Data!$B$1:'Data'!$B$326&amp;Data!$A$1:'Data'!$A$326,0),3),IF(ISBLANK(_xlpm.a),"",_xlpm.a))</f>
        <v>18</v>
      </c>
      <c r="Q23" s="128" cm="1">
        <f t="array" ref="Q23">_xlfn.LET(_xlpm.a,INDEX(Data!$A$1:'Data'!$C$326,MATCH(P17+2&amp;YEAR-4,Data!$B$1:'Data'!$B$326&amp;Data!$A$1:'Data'!$A$326,0),3),IF(ISBLANK(_xlpm.a),"",_xlpm.a))</f>
        <v>8</v>
      </c>
      <c r="R23" s="123" cm="1">
        <f t="array" ref="R23">_xlfn.LET(_xlpm.a,INDEX(Data!$A$1:'Data'!$C$326,MATCH(P17+2&amp;YEAR-3,Data!$B$1:'Data'!$B$326&amp;Data!$A$1:'Data'!$A$326,0),3),IF(ISBLANK(_xlpm.a),"",_xlpm.a))</f>
        <v>23</v>
      </c>
      <c r="S23" s="128" cm="1">
        <f t="array" ref="S23">_xlfn.LET(_xlpm.a,INDEX(Data!$A$1:'Data'!$C$326,MATCH(P17+2&amp;YEAR-2,Data!$B$1:'Data'!$B$326&amp;Data!$A$1:'Data'!$A$326,0),3),IF(ISBLANK(_xlpm.a),"",_xlpm.a))</f>
        <v>20</v>
      </c>
      <c r="T23" s="124" cm="1">
        <f t="array" ref="T23">_xlfn.LET(_xlpm.a,INDEX(Data!$A$1:'Data'!$C$326,MATCH(P17+2&amp;YEAR-1,Data!$B$1:'Data'!$B$326&amp;Data!$A$1:'Data'!$A$326,0),3),IF(ISBLANK(_xlpm.a),"",_xlpm.a))</f>
        <v>0</v>
      </c>
      <c r="V23" s="202">
        <f t="shared" si="0"/>
        <v>2023</v>
      </c>
      <c r="W23" s="203">
        <v>22</v>
      </c>
      <c r="X23" s="201">
        <f>F57</f>
        <v>16</v>
      </c>
    </row>
    <row r="24" spans="1:128">
      <c r="V24" s="202">
        <f t="shared" si="0"/>
        <v>2023</v>
      </c>
      <c r="W24" s="203">
        <v>23</v>
      </c>
      <c r="X24" s="201">
        <f>M57</f>
        <v>18</v>
      </c>
    </row>
    <row r="25" spans="1:128" s="59" customFormat="1">
      <c r="A25" s="151" t="s">
        <v>17</v>
      </c>
      <c r="B25" s="152">
        <v>10</v>
      </c>
      <c r="C25" s="153"/>
      <c r="D25" s="153"/>
      <c r="E25" s="154" t="s">
        <v>18</v>
      </c>
      <c r="F25" s="155">
        <f>ROUND(_xlfn.AGGREGATE(16,3,B27:F31,Perc1),0)</f>
        <v>29</v>
      </c>
      <c r="G25" s="48"/>
      <c r="H25" s="151" t="s">
        <v>17</v>
      </c>
      <c r="I25" s="152">
        <v>11</v>
      </c>
      <c r="J25" s="153"/>
      <c r="K25" s="153"/>
      <c r="L25" s="154" t="s">
        <v>18</v>
      </c>
      <c r="M25" s="155">
        <f>ROUND(_xlfn.AGGREGATE(16,3,I27:M31,Perc1),0)</f>
        <v>22</v>
      </c>
      <c r="N25" s="48"/>
      <c r="O25" s="151" t="s">
        <v>17</v>
      </c>
      <c r="P25" s="152">
        <v>12</v>
      </c>
      <c r="Q25" s="153"/>
      <c r="R25" s="153"/>
      <c r="S25" s="154" t="s">
        <v>18</v>
      </c>
      <c r="T25" s="155">
        <f>ROUND(_xlfn.AGGREGATE(16,3,P27:T31,Perc1),0)</f>
        <v>19</v>
      </c>
      <c r="U25" s="48"/>
      <c r="V25" s="202">
        <f t="shared" si="0"/>
        <v>2023</v>
      </c>
      <c r="W25" s="203">
        <v>24</v>
      </c>
      <c r="X25" s="201">
        <f>T57</f>
        <v>19</v>
      </c>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row>
    <row r="26" spans="1:128" s="45" customFormat="1">
      <c r="A26" s="156"/>
      <c r="B26" s="49" t="s">
        <v>21</v>
      </c>
      <c r="C26" s="49" t="s">
        <v>22</v>
      </c>
      <c r="D26" s="49" t="s">
        <v>23</v>
      </c>
      <c r="E26" s="49" t="s">
        <v>24</v>
      </c>
      <c r="F26" s="157" t="s">
        <v>25</v>
      </c>
      <c r="H26" s="156"/>
      <c r="I26" s="49" t="s">
        <v>21</v>
      </c>
      <c r="J26" s="49" t="s">
        <v>22</v>
      </c>
      <c r="K26" s="49" t="s">
        <v>23</v>
      </c>
      <c r="L26" s="49" t="s">
        <v>24</v>
      </c>
      <c r="M26" s="157" t="s">
        <v>25</v>
      </c>
      <c r="O26" s="156"/>
      <c r="P26" s="49" t="s">
        <v>21</v>
      </c>
      <c r="Q26" s="49" t="s">
        <v>22</v>
      </c>
      <c r="R26" s="49" t="s">
        <v>23</v>
      </c>
      <c r="S26" s="49" t="s">
        <v>24</v>
      </c>
      <c r="T26" s="157" t="s">
        <v>25</v>
      </c>
      <c r="U26" s="1"/>
      <c r="V26" s="202">
        <f t="shared" si="0"/>
        <v>2023</v>
      </c>
      <c r="W26" s="203">
        <v>25</v>
      </c>
      <c r="X26" s="201">
        <f>F65</f>
        <v>21</v>
      </c>
    </row>
    <row r="27" spans="1:128">
      <c r="A27" s="148" t="s">
        <v>26</v>
      </c>
      <c r="B27" s="113" cm="1">
        <f t="array" ref="B27">_xlfn.LET(_xlpm.a,INDEX(Data!$A$1:'Data'!$C$326,MATCH(B25-2&amp;YEAR-5,Data!$B$1:'Data'!$B$326&amp;Data!$A$1:'Data'!$A$326,0),3),IF(ISBLANK(_xlpm.a),"",_xlpm.a))</f>
        <v>36</v>
      </c>
      <c r="C27" s="113" cm="1">
        <f t="array" ref="C27">_xlfn.LET(_xlpm.a,INDEX(Data!$A$1:'Data'!$C$326,MATCH(B25-2&amp;YEAR-4,Data!$B$1:'Data'!$B$326&amp;Data!$A$1:'Data'!$A$326,0),3),IF(ISBLANK(_xlpm.a),"",_xlpm.a))</f>
        <v>28</v>
      </c>
      <c r="D27" s="125" cm="1">
        <f t="array" ref="D27">_xlfn.LET(_xlpm.a,INDEX(Data!$A$1:'Data'!$C$326,MATCH(B25-2&amp;YEAR-3,Data!$B$1:'Data'!$B$326&amp;Data!$A$1:'Data'!$A$326,0),3),IF(ISBLANK(_xlpm.a),"",_xlpm.a))</f>
        <v>44</v>
      </c>
      <c r="E27" s="125" cm="1">
        <f t="array" ref="E27">_xlfn.LET(_xlpm.a,INDEX(Data!$A$1:'Data'!$C$326,MATCH(B25-2&amp;YEAR-2,Data!$B$1:'Data'!$B$326&amp;Data!$A$1:'Data'!$A$326,0),3),IF(ISBLANK(_xlpm.a),"",_xlpm.a))</f>
        <v>29</v>
      </c>
      <c r="F27" s="115" cm="1">
        <f t="array" ref="F27">_xlfn.LET(_xlpm.a,INDEX(Data!$A$1:'Data'!$C$326,MATCH(B25-2&amp;YEAR-1,Data!$B$1:'Data'!$B$326&amp;Data!$A$1:'Data'!$A$326,0),3),IF(ISBLANK(_xlpm.a),"",_xlpm.a))</f>
        <v>7</v>
      </c>
      <c r="H27" s="148" t="s">
        <v>26</v>
      </c>
      <c r="I27" s="113" cm="1">
        <f t="array" ref="I27">_xlfn.LET(_xlpm.a,INDEX(Data!$A$1:'Data'!$C$326,MATCH(I25-2&amp;YEAR-5,Data!$B$1:'Data'!$B$326&amp;Data!$A$1:'Data'!$A$326,0),3),IF(ISBLANK(_xlpm.a),"",_xlpm.a))</f>
        <v>31</v>
      </c>
      <c r="J27" s="125" cm="1">
        <f t="array" ref="J27">_xlfn.LET(_xlpm.a,INDEX(Data!$A$1:'Data'!$C$326,MATCH(I25-2&amp;YEAR-4,Data!$B$1:'Data'!$B$326&amp;Data!$A$1:'Data'!$A$326,0),3),IF(ISBLANK(_xlpm.a),"",_xlpm.a))</f>
        <v>15</v>
      </c>
      <c r="K27" s="114" cm="1">
        <f t="array" ref="K27">_xlfn.LET(_xlpm.a,INDEX(Data!$A$1:'Data'!$C$326,MATCH(I25-2&amp;YEAR-3,Data!$B$1:'Data'!$B$326&amp;Data!$A$1:'Data'!$A$326,0),3),IF(ISBLANK(_xlpm.a),"",_xlpm.a))</f>
        <v>39</v>
      </c>
      <c r="L27" s="125" cm="1">
        <f t="array" ref="L27">_xlfn.LET(_xlpm.a,INDEX(Data!$A$1:'Data'!$C$326,MATCH(I25-2&amp;YEAR-2,Data!$B$1:'Data'!$B$326&amp;Data!$A$1:'Data'!$A$326,0),3),IF(ISBLANK(_xlpm.a),"",_xlpm.a))</f>
        <v>12</v>
      </c>
      <c r="M27" s="115" cm="1">
        <f t="array" ref="M27">_xlfn.LET(_xlpm.a,INDEX(Data!$A$1:'Data'!$C$326,MATCH(I25-2&amp;YEAR-1,Data!$B$1:'Data'!$B$326&amp;Data!$A$1:'Data'!$A$326,0),3),IF(ISBLANK(_xlpm.a),"",_xlpm.a))</f>
        <v>3</v>
      </c>
      <c r="O27" s="148" t="s">
        <v>26</v>
      </c>
      <c r="P27" s="113" cm="1">
        <f t="array" ref="P27">_xlfn.LET(_xlpm.a,INDEX(Data!$A$1:'Data'!$C$326,MATCH(P25-2&amp;YEAR-5,Data!$B$1:'Data'!$B$326&amp;Data!$A$1:'Data'!$A$326,0),3),IF(ISBLANK(_xlpm.a),"",_xlpm.a))</f>
        <v>28</v>
      </c>
      <c r="Q27" s="125" cm="1">
        <f t="array" ref="Q27">_xlfn.LET(_xlpm.a,INDEX(Data!$A$1:'Data'!$C$326,MATCH(P25-2&amp;YEAR-4,Data!$B$1:'Data'!$B$326&amp;Data!$A$1:'Data'!$A$326,0),3),IF(ISBLANK(_xlpm.a),"",_xlpm.a))</f>
        <v>5</v>
      </c>
      <c r="R27" s="114" cm="1">
        <f t="array" ref="R27">_xlfn.LET(_xlpm.a,INDEX(Data!$A$1:'Data'!$C$326,MATCH(P25-2&amp;YEAR-3,Data!$B$1:'Data'!$B$326&amp;Data!$A$1:'Data'!$A$326,0),3),IF(ISBLANK(_xlpm.a),"",_xlpm.a))</f>
        <v>40</v>
      </c>
      <c r="S27" s="125" cm="1">
        <f t="array" ref="S27">_xlfn.LET(_xlpm.a,INDEX(Data!$A$1:'Data'!$C$326,MATCH(P25-2&amp;YEAR-2,Data!$B$1:'Data'!$B$326&amp;Data!$A$1:'Data'!$A$326,0),3),IF(ISBLANK(_xlpm.a),"",_xlpm.a))</f>
        <v>10</v>
      </c>
      <c r="T27" s="115" cm="1">
        <f t="array" ref="T27">_xlfn.LET(_xlpm.a,INDEX(Data!$A$1:'Data'!$C$326,MATCH(P25-2&amp;YEAR-1,Data!$B$1:'Data'!$B$326&amp;Data!$A$1:'Data'!$A$326,0),3),IF(ISBLANK(_xlpm.a),"",_xlpm.a))</f>
        <v>0</v>
      </c>
      <c r="V27" s="202">
        <f t="shared" si="0"/>
        <v>2023</v>
      </c>
      <c r="W27" s="203">
        <v>26</v>
      </c>
      <c r="X27" s="201">
        <f>M65</f>
        <v>22</v>
      </c>
    </row>
    <row r="28" spans="1:128">
      <c r="A28" s="148" t="s">
        <v>27</v>
      </c>
      <c r="B28" s="116" cm="1">
        <f t="array" ref="B28">_xlfn.LET(_xlpm.a,INDEX(Data!$A$1:'Data'!$C$326,MATCH(B25-1&amp;YEAR-5,Data!$B$1:'Data'!$B$326&amp;Data!$A$1:'Data'!$A$326,0),3),IF(ISBLANK(_xlpm.a),"",_xlpm.a))</f>
        <v>31</v>
      </c>
      <c r="C28" s="116" cm="1">
        <f t="array" ref="C28">_xlfn.LET(_xlpm.a,INDEX(Data!$A$1:'Data'!$C$326,MATCH(B25-1&amp;YEAR-4,Data!$B$1:'Data'!$B$326&amp;Data!$A$1:'Data'!$A$326,0),3),IF(ISBLANK(_xlpm.a),"",_xlpm.a))</f>
        <v>15</v>
      </c>
      <c r="D28" s="126" cm="1">
        <f t="array" ref="D28">_xlfn.LET(_xlpm.a,INDEX(Data!$A$1:'Data'!$C$326,MATCH(B25-1&amp;YEAR-3,Data!$B$1:'Data'!$B$326&amp;Data!$A$1:'Data'!$A$326,0),3),IF(ISBLANK(_xlpm.a),"",_xlpm.a))</f>
        <v>39</v>
      </c>
      <c r="E28" s="126" cm="1">
        <f t="array" ref="E28">_xlfn.LET(_xlpm.a,INDEX(Data!$A$1:'Data'!$C$326,MATCH(B25-1&amp;YEAR-2,Data!$B$1:'Data'!$B$326&amp;Data!$A$1:'Data'!$A$326,0),3),IF(ISBLANK(_xlpm.a),"",_xlpm.a))</f>
        <v>12</v>
      </c>
      <c r="F28" s="118" cm="1">
        <f t="array" ref="F28">_xlfn.LET(_xlpm.a,INDEX(Data!$A$1:'Data'!$C$326,MATCH(B25-1&amp;YEAR-1,Data!$B$1:'Data'!$B$326&amp;Data!$A$1:'Data'!$A$326,0),3),IF(ISBLANK(_xlpm.a),"",_xlpm.a))</f>
        <v>3</v>
      </c>
      <c r="H28" s="148" t="s">
        <v>27</v>
      </c>
      <c r="I28" s="116" cm="1">
        <f t="array" ref="I28">_xlfn.LET(_xlpm.a,INDEX(Data!$A$1:'Data'!$C$326,MATCH(I25-1&amp;YEAR-5,Data!$B$1:'Data'!$B$326&amp;Data!$A$1:'Data'!$A$326,0),3),IF(ISBLANK(_xlpm.a),"",_xlpm.a))</f>
        <v>28</v>
      </c>
      <c r="J28" s="126" cm="1">
        <f t="array" ref="J28">_xlfn.LET(_xlpm.a,INDEX(Data!$A$1:'Data'!$C$326,MATCH(I25-1&amp;YEAR-4,Data!$B$1:'Data'!$B$326&amp;Data!$A$1:'Data'!$A$326,0),3),IF(ISBLANK(_xlpm.a),"",_xlpm.a))</f>
        <v>5</v>
      </c>
      <c r="K28" s="117" cm="1">
        <f t="array" ref="K28">_xlfn.LET(_xlpm.a,INDEX(Data!$A$1:'Data'!$C$326,MATCH(I25-1&amp;YEAR-3,Data!$B$1:'Data'!$B$326&amp;Data!$A$1:'Data'!$A$326,0),3),IF(ISBLANK(_xlpm.a),"",_xlpm.a))</f>
        <v>40</v>
      </c>
      <c r="L28" s="126" cm="1">
        <f t="array" ref="L28">_xlfn.LET(_xlpm.a,INDEX(Data!$A$1:'Data'!$C$326,MATCH(I25-1&amp;YEAR-2,Data!$B$1:'Data'!$B$326&amp;Data!$A$1:'Data'!$A$326,0),3),IF(ISBLANK(_xlpm.a),"",_xlpm.a))</f>
        <v>10</v>
      </c>
      <c r="M28" s="118" cm="1">
        <f t="array" ref="M28">_xlfn.LET(_xlpm.a,INDEX(Data!$A$1:'Data'!$C$326,MATCH(I25-1&amp;YEAR-1,Data!$B$1:'Data'!$B$326&amp;Data!$A$1:'Data'!$A$326,0),3),IF(ISBLANK(_xlpm.a),"",_xlpm.a))</f>
        <v>0</v>
      </c>
      <c r="O28" s="148" t="s">
        <v>27</v>
      </c>
      <c r="P28" s="116" cm="1">
        <f t="array" ref="P28">_xlfn.LET(_xlpm.a,INDEX(Data!$A$1:'Data'!$C$326,MATCH(P25-1&amp;YEAR-5,Data!$B$1:'Data'!$B$326&amp;Data!$A$1:'Data'!$A$326,0),3),IF(ISBLANK(_xlpm.a),"",_xlpm.a))</f>
        <v>18</v>
      </c>
      <c r="Q28" s="126" cm="1">
        <f t="array" ref="Q28">_xlfn.LET(_xlpm.a,INDEX(Data!$A$1:'Data'!$C$326,MATCH(P25-1&amp;YEAR-4,Data!$B$1:'Data'!$B$326&amp;Data!$A$1:'Data'!$A$326,0),3),IF(ISBLANK(_xlpm.a),"",_xlpm.a))</f>
        <v>8</v>
      </c>
      <c r="R28" s="117" cm="1">
        <f t="array" ref="R28">_xlfn.LET(_xlpm.a,INDEX(Data!$A$1:'Data'!$C$326,MATCH(P25-1&amp;YEAR-3,Data!$B$1:'Data'!$B$326&amp;Data!$A$1:'Data'!$A$326,0),3),IF(ISBLANK(_xlpm.a),"",_xlpm.a))</f>
        <v>23</v>
      </c>
      <c r="S28" s="126" cm="1">
        <f t="array" ref="S28">_xlfn.LET(_xlpm.a,INDEX(Data!$A$1:'Data'!$C$326,MATCH(P25-1&amp;YEAR-2,Data!$B$1:'Data'!$B$326&amp;Data!$A$1:'Data'!$A$326,0),3),IF(ISBLANK(_xlpm.a),"",_xlpm.a))</f>
        <v>20</v>
      </c>
      <c r="T28" s="118" cm="1">
        <f t="array" ref="T28">_xlfn.LET(_xlpm.a,INDEX(Data!$A$1:'Data'!$C$326,MATCH(P25-1&amp;YEAR-1,Data!$B$1:'Data'!$B$326&amp;Data!$A$1:'Data'!$A$326,0),3),IF(ISBLANK(_xlpm.a),"",_xlpm.a))</f>
        <v>0</v>
      </c>
      <c r="V28" s="202">
        <f t="shared" si="0"/>
        <v>2023</v>
      </c>
      <c r="W28" s="203">
        <v>27</v>
      </c>
      <c r="X28" s="201">
        <f>T65</f>
        <v>24</v>
      </c>
    </row>
    <row r="29" spans="1:128">
      <c r="A29" s="148" t="s">
        <v>13</v>
      </c>
      <c r="B29" s="119" cm="1">
        <f t="array" ref="B29">_xlfn.LET(_xlpm.a,INDEX(Data!$A$1:'Data'!$C$326,MATCH(B25&amp;YEAR-5,Data!$B$1:'Data'!$B$326&amp;Data!$A$1:'Data'!$A$326,0),3),IF(ISBLANK(_xlpm.a),"",_xlpm.a))</f>
        <v>28</v>
      </c>
      <c r="C29" s="119" cm="1">
        <f t="array" ref="C29">_xlfn.LET(_xlpm.a,INDEX(Data!$A$1:'Data'!$C$326,MATCH(B25&amp;YEAR-4,Data!$B$1:'Data'!$B$326&amp;Data!$A$1:'Data'!$A$326,0),3),IF(ISBLANK(_xlpm.a),"",_xlpm.a))</f>
        <v>5</v>
      </c>
      <c r="D29" s="127" cm="1">
        <f t="array" ref="D29">_xlfn.LET(_xlpm.a,INDEX(Data!$A$1:'Data'!$C$326,MATCH(B25&amp;YEAR-3,Data!$B$1:'Data'!$B$326&amp;Data!$A$1:'Data'!$A$326,0),3),IF(ISBLANK(_xlpm.a),"",_xlpm.a))</f>
        <v>40</v>
      </c>
      <c r="E29" s="127" cm="1">
        <f t="array" ref="E29">_xlfn.LET(_xlpm.a,INDEX(Data!$A$1:'Data'!$C$326,MATCH(B25&amp;YEAR-2,Data!$B$1:'Data'!$B$326&amp;Data!$A$1:'Data'!$A$326,0),3),IF(ISBLANK(_xlpm.a),"",_xlpm.a))</f>
        <v>10</v>
      </c>
      <c r="F29" s="121" cm="1">
        <f t="array" ref="F29">_xlfn.LET(_xlpm.a,INDEX(Data!$A$1:'Data'!$C$326,MATCH(B25&amp;YEAR-1,Data!$B$1:'Data'!$B$326&amp;Data!$A$1:'Data'!$A$326,0),3),IF(ISBLANK(_xlpm.a),"",_xlpm.a))</f>
        <v>0</v>
      </c>
      <c r="H29" s="148" t="s">
        <v>13</v>
      </c>
      <c r="I29" s="119" cm="1">
        <f t="array" ref="I29">_xlfn.LET(_xlpm.a,INDEX(Data!$A$1:'Data'!$C$326,MATCH(I25&amp;YEAR-5,Data!$B$1:'Data'!$B$326&amp;Data!$A$1:'Data'!$A$326,0),3),IF(ISBLANK(_xlpm.a),"",_xlpm.a))</f>
        <v>18</v>
      </c>
      <c r="J29" s="127" cm="1">
        <f t="array" ref="J29">_xlfn.LET(_xlpm.a,INDEX(Data!$A$1:'Data'!$C$326,MATCH(I25&amp;YEAR-4,Data!$B$1:'Data'!$B$326&amp;Data!$A$1:'Data'!$A$326,0),3),IF(ISBLANK(_xlpm.a),"",_xlpm.a))</f>
        <v>8</v>
      </c>
      <c r="K29" s="120" cm="1">
        <f t="array" ref="K29">_xlfn.LET(_xlpm.a,INDEX(Data!$A$1:'Data'!$C$326,MATCH(I25&amp;YEAR-3,Data!$B$1:'Data'!$B$326&amp;Data!$A$1:'Data'!$A$326,0),3),IF(ISBLANK(_xlpm.a),"",_xlpm.a))</f>
        <v>23</v>
      </c>
      <c r="L29" s="127" cm="1">
        <f t="array" ref="L29">_xlfn.LET(_xlpm.a,INDEX(Data!$A$1:'Data'!$C$326,MATCH(I25&amp;YEAR-2,Data!$B$1:'Data'!$B$326&amp;Data!$A$1:'Data'!$A$326,0),3),IF(ISBLANK(_xlpm.a),"",_xlpm.a))</f>
        <v>20</v>
      </c>
      <c r="M29" s="121" cm="1">
        <f t="array" ref="M29">_xlfn.LET(_xlpm.a,INDEX(Data!$A$1:'Data'!$C$326,MATCH(I25&amp;YEAR-1,Data!$B$1:'Data'!$B$326&amp;Data!$A$1:'Data'!$A$326,0),3),IF(ISBLANK(_xlpm.a),"",_xlpm.a))</f>
        <v>0</v>
      </c>
      <c r="O29" s="148" t="s">
        <v>13</v>
      </c>
      <c r="P29" s="119" cm="1">
        <f t="array" ref="P29">_xlfn.LET(_xlpm.a,INDEX(Data!$A$1:'Data'!$C$326,MATCH(P25&amp;YEAR-5,Data!$B$1:'Data'!$B$326&amp;Data!$A$1:'Data'!$A$326,0),3),IF(ISBLANK(_xlpm.a),"",_xlpm.a))</f>
        <v>19</v>
      </c>
      <c r="Q29" s="127" cm="1">
        <f t="array" ref="Q29">_xlfn.LET(_xlpm.a,INDEX(Data!$A$1:'Data'!$C$326,MATCH(P25&amp;YEAR-4,Data!$B$1:'Data'!$B$326&amp;Data!$A$1:'Data'!$A$326,0),3),IF(ISBLANK(_xlpm.a),"",_xlpm.a))</f>
        <v>7</v>
      </c>
      <c r="R29" s="120" cm="1">
        <f t="array" ref="R29">_xlfn.LET(_xlpm.a,INDEX(Data!$A$1:'Data'!$C$326,MATCH(P25&amp;YEAR-3,Data!$B$1:'Data'!$B$326&amp;Data!$A$1:'Data'!$A$326,0),3),IF(ISBLANK(_xlpm.a),"",_xlpm.a))</f>
        <v>22</v>
      </c>
      <c r="S29" s="127" cm="1">
        <f t="array" ref="S29">_xlfn.LET(_xlpm.a,INDEX(Data!$A$1:'Data'!$C$326,MATCH(P25&amp;YEAR-2,Data!$B$1:'Data'!$B$326&amp;Data!$A$1:'Data'!$A$326,0),3),IF(ISBLANK(_xlpm.a),"",_xlpm.a))</f>
        <v>8</v>
      </c>
      <c r="T29" s="121" cm="1">
        <f t="array" ref="T29">_xlfn.LET(_xlpm.a,INDEX(Data!$A$1:'Data'!$C$326,MATCH(P25&amp;YEAR-1,Data!$B$1:'Data'!$B$326&amp;Data!$A$1:'Data'!$A$326,0),3),IF(ISBLANK(_xlpm.a),"",_xlpm.a))</f>
        <v>1</v>
      </c>
      <c r="V29" s="202">
        <f t="shared" si="0"/>
        <v>2023</v>
      </c>
      <c r="W29" s="203">
        <v>28</v>
      </c>
      <c r="X29" s="201">
        <f>F73</f>
        <v>24</v>
      </c>
    </row>
    <row r="30" spans="1:128">
      <c r="A30" s="148" t="s">
        <v>28</v>
      </c>
      <c r="B30" s="116" cm="1">
        <f t="array" ref="B30">_xlfn.LET(_xlpm.a,INDEX(Data!$A$1:'Data'!$C$326,MATCH(B25+1&amp;YEAR-5,Data!$B$1:'Data'!$B$326&amp;Data!$A$1:'Data'!$A$326,0),3),IF(ISBLANK(_xlpm.a),"",_xlpm.a))</f>
        <v>18</v>
      </c>
      <c r="C30" s="116" cm="1">
        <f t="array" ref="C30">_xlfn.LET(_xlpm.a,INDEX(Data!$A$1:'Data'!$C$326,MATCH(B25+1&amp;YEAR-4,Data!$B$1:'Data'!$B$326&amp;Data!$A$1:'Data'!$A$326,0),3),IF(ISBLANK(_xlpm.a),"",_xlpm.a))</f>
        <v>8</v>
      </c>
      <c r="D30" s="126" cm="1">
        <f t="array" ref="D30">_xlfn.LET(_xlpm.a,INDEX(Data!$A$1:'Data'!$C$326,MATCH(B25+1&amp;YEAR-3,Data!$B$1:'Data'!$B$326&amp;Data!$A$1:'Data'!$A$326,0),3),IF(ISBLANK(_xlpm.a),"",_xlpm.a))</f>
        <v>23</v>
      </c>
      <c r="E30" s="126" cm="1">
        <f t="array" ref="E30">_xlfn.LET(_xlpm.a,INDEX(Data!$A$1:'Data'!$C$326,MATCH(B25+1&amp;YEAR-2,Data!$B$1:'Data'!$B$326&amp;Data!$A$1:'Data'!$A$326,0),3),IF(ISBLANK(_xlpm.a),"",_xlpm.a))</f>
        <v>20</v>
      </c>
      <c r="F30" s="118" cm="1">
        <f t="array" ref="F30">_xlfn.LET(_xlpm.a,INDEX(Data!$A$1:'Data'!$C$326,MATCH(B25+1&amp;YEAR-1,Data!$B$1:'Data'!$B$326&amp;Data!$A$1:'Data'!$A$326,0),3),IF(ISBLANK(_xlpm.a),"",_xlpm.a))</f>
        <v>0</v>
      </c>
      <c r="H30" s="148" t="s">
        <v>28</v>
      </c>
      <c r="I30" s="116" cm="1">
        <f t="array" ref="I30">_xlfn.LET(_xlpm.a,INDEX(Data!$A$1:'Data'!$C$326,MATCH(I25+1&amp;YEAR-5,Data!$B$1:'Data'!$B$326&amp;Data!$A$1:'Data'!$A$326,0),3),IF(ISBLANK(_xlpm.a),"",_xlpm.a))</f>
        <v>19</v>
      </c>
      <c r="J30" s="126" cm="1">
        <f t="array" ref="J30">_xlfn.LET(_xlpm.a,INDEX(Data!$A$1:'Data'!$C$326,MATCH(I25+1&amp;YEAR-4,Data!$B$1:'Data'!$B$326&amp;Data!$A$1:'Data'!$A$326,0),3),IF(ISBLANK(_xlpm.a),"",_xlpm.a))</f>
        <v>7</v>
      </c>
      <c r="K30" s="117" cm="1">
        <f t="array" ref="K30">_xlfn.LET(_xlpm.a,INDEX(Data!$A$1:'Data'!$C$326,MATCH(I25+1&amp;YEAR-3,Data!$B$1:'Data'!$B$326&amp;Data!$A$1:'Data'!$A$326,0),3),IF(ISBLANK(_xlpm.a),"",_xlpm.a))</f>
        <v>22</v>
      </c>
      <c r="L30" s="126" cm="1">
        <f t="array" ref="L30">_xlfn.LET(_xlpm.a,INDEX(Data!$A$1:'Data'!$C$326,MATCH(I25+1&amp;YEAR-2,Data!$B$1:'Data'!$B$326&amp;Data!$A$1:'Data'!$A$326,0),3),IF(ISBLANK(_xlpm.a),"",_xlpm.a))</f>
        <v>8</v>
      </c>
      <c r="M30" s="118" cm="1">
        <f t="array" ref="M30">_xlfn.LET(_xlpm.a,INDEX(Data!$A$1:'Data'!$C$326,MATCH(I25+1&amp;YEAR-1,Data!$B$1:'Data'!$B$326&amp;Data!$A$1:'Data'!$A$326,0),3),IF(ISBLANK(_xlpm.a),"",_xlpm.a))</f>
        <v>1</v>
      </c>
      <c r="O30" s="148" t="s">
        <v>28</v>
      </c>
      <c r="P30" s="116" cm="1">
        <f t="array" ref="P30">_xlfn.LET(_xlpm.a,INDEX(Data!$A$1:'Data'!$C$326,MATCH(P25+1&amp;YEAR-5,Data!$B$1:'Data'!$B$326&amp;Data!$A$1:'Data'!$A$326,0),3),IF(ISBLANK(_xlpm.a),"",_xlpm.a))</f>
        <v>13</v>
      </c>
      <c r="Q30" s="126" cm="1">
        <f t="array" ref="Q30">_xlfn.LET(_xlpm.a,INDEX(Data!$A$1:'Data'!$C$326,MATCH(P25+1&amp;YEAR-4,Data!$B$1:'Data'!$B$326&amp;Data!$A$1:'Data'!$A$326,0),3),IF(ISBLANK(_xlpm.a),"",_xlpm.a))</f>
        <v>10</v>
      </c>
      <c r="R30" s="117" cm="1">
        <f t="array" ref="R30">_xlfn.LET(_xlpm.a,INDEX(Data!$A$1:'Data'!$C$326,MATCH(P25+1&amp;YEAR-3,Data!$B$1:'Data'!$B$326&amp;Data!$A$1:'Data'!$A$326,0),3),IF(ISBLANK(_xlpm.a),"",_xlpm.a))</f>
        <v>8</v>
      </c>
      <c r="S30" s="126" cm="1">
        <f t="array" ref="S30">_xlfn.LET(_xlpm.a,INDEX(Data!$A$1:'Data'!$C$326,MATCH(P25+1&amp;YEAR-2,Data!$B$1:'Data'!$B$326&amp;Data!$A$1:'Data'!$A$326,0),3),IF(ISBLANK(_xlpm.a),"",_xlpm.a))</f>
        <v>16</v>
      </c>
      <c r="T30" s="118" cm="1">
        <f t="array" ref="T30">_xlfn.LET(_xlpm.a,INDEX(Data!$A$1:'Data'!$C$326,MATCH(P25+1&amp;YEAR-1,Data!$B$1:'Data'!$B$326&amp;Data!$A$1:'Data'!$A$326,0),3),IF(ISBLANK(_xlpm.a),"",_xlpm.a))</f>
        <v>2</v>
      </c>
      <c r="V30" s="202">
        <f t="shared" si="0"/>
        <v>2023</v>
      </c>
      <c r="W30" s="203">
        <v>29</v>
      </c>
      <c r="X30" s="201">
        <f>M73</f>
        <v>18</v>
      </c>
    </row>
    <row r="31" spans="1:128">
      <c r="A31" s="149" t="s">
        <v>29</v>
      </c>
      <c r="B31" s="122" cm="1">
        <f t="array" ref="B31">_xlfn.LET(_xlpm.a,INDEX(Data!$A$1:'Data'!$C$326,MATCH(B25+2&amp;YEAR-5,Data!$B$1:'Data'!$B$326&amp;Data!$A$1:'Data'!$A$326,0),3),IF(ISBLANK(_xlpm.a),"",_xlpm.a))</f>
        <v>19</v>
      </c>
      <c r="C31" s="122" cm="1">
        <f t="array" ref="C31">_xlfn.LET(_xlpm.a,INDEX(Data!$A$1:'Data'!$C$326,MATCH(B25+2&amp;YEAR-4,Data!$B$1:'Data'!$B$326&amp;Data!$A$1:'Data'!$A$326,0),3),IF(ISBLANK(_xlpm.a),"",_xlpm.a))</f>
        <v>7</v>
      </c>
      <c r="D31" s="128" cm="1">
        <f t="array" ref="D31">_xlfn.LET(_xlpm.a,INDEX(Data!$A$1:'Data'!$C$326,MATCH(B25+2&amp;YEAR-3,Data!$B$1:'Data'!$B$326&amp;Data!$A$1:'Data'!$A$326,0),3),IF(ISBLANK(_xlpm.a),"",_xlpm.a))</f>
        <v>22</v>
      </c>
      <c r="E31" s="128" cm="1">
        <f t="array" ref="E31">_xlfn.LET(_xlpm.a,INDEX(Data!$A$1:'Data'!$C$326,MATCH(B25+2&amp;YEAR-2,Data!$B$1:'Data'!$B$326&amp;Data!$A$1:'Data'!$A$326,0),3),IF(ISBLANK(_xlpm.a),"",_xlpm.a))</f>
        <v>8</v>
      </c>
      <c r="F31" s="124" cm="1">
        <f t="array" ref="F31">_xlfn.LET(_xlpm.a,INDEX(Data!$A$1:'Data'!$C$326,MATCH(B25+2&amp;YEAR-1,Data!$B$1:'Data'!$B$326&amp;Data!$A$1:'Data'!$A$326,0),3),IF(ISBLANK(_xlpm.a),"",_xlpm.a))</f>
        <v>1</v>
      </c>
      <c r="H31" s="149" t="s">
        <v>29</v>
      </c>
      <c r="I31" s="122" cm="1">
        <f t="array" ref="I31">_xlfn.LET(_xlpm.a,INDEX(Data!$A$1:'Data'!$C$326,MATCH(I25+2&amp;YEAR-5,Data!$B$1:'Data'!$B$326&amp;Data!$A$1:'Data'!$A$326,0),3),IF(ISBLANK(_xlpm.a),"",_xlpm.a))</f>
        <v>13</v>
      </c>
      <c r="J31" s="128" cm="1">
        <f t="array" ref="J31">_xlfn.LET(_xlpm.a,INDEX(Data!$A$1:'Data'!$C$326,MATCH(I25+2&amp;YEAR-4,Data!$B$1:'Data'!$B$326&amp;Data!$A$1:'Data'!$A$326,0),3),IF(ISBLANK(_xlpm.a),"",_xlpm.a))</f>
        <v>10</v>
      </c>
      <c r="K31" s="123" cm="1">
        <f t="array" ref="K31">_xlfn.LET(_xlpm.a,INDEX(Data!$A$1:'Data'!$C$326,MATCH(I25+2&amp;YEAR-3,Data!$B$1:'Data'!$B$326&amp;Data!$A$1:'Data'!$A$326,0),3),IF(ISBLANK(_xlpm.a),"",_xlpm.a))</f>
        <v>8</v>
      </c>
      <c r="L31" s="128" cm="1">
        <f t="array" ref="L31">_xlfn.LET(_xlpm.a,INDEX(Data!$A$1:'Data'!$C$326,MATCH(I25+2&amp;YEAR-2,Data!$B$1:'Data'!$B$326&amp;Data!$A$1:'Data'!$A$326,0),3),IF(ISBLANK(_xlpm.a),"",_xlpm.a))</f>
        <v>16</v>
      </c>
      <c r="M31" s="124" cm="1">
        <f t="array" ref="M31">_xlfn.LET(_xlpm.a,INDEX(Data!$A$1:'Data'!$C$326,MATCH(I25+2&amp;YEAR-1,Data!$B$1:'Data'!$B$326&amp;Data!$A$1:'Data'!$A$326,0),3),IF(ISBLANK(_xlpm.a),"",_xlpm.a))</f>
        <v>2</v>
      </c>
      <c r="O31" s="149" t="s">
        <v>29</v>
      </c>
      <c r="P31" s="122" cm="1">
        <f t="array" ref="P31">_xlfn.LET(_xlpm.a,INDEX(Data!$A$1:'Data'!$C$326,MATCH(P25+2&amp;YEAR-5,Data!$B$1:'Data'!$B$326&amp;Data!$A$1:'Data'!$A$326,0),3),IF(ISBLANK(_xlpm.a),"",_xlpm.a))</f>
        <v>8</v>
      </c>
      <c r="Q31" s="128" cm="1">
        <f t="array" ref="Q31">_xlfn.LET(_xlpm.a,INDEX(Data!$A$1:'Data'!$C$326,MATCH(P25+2&amp;YEAR-4,Data!$B$1:'Data'!$B$326&amp;Data!$A$1:'Data'!$A$326,0),3),IF(ISBLANK(_xlpm.a),"",_xlpm.a))</f>
        <v>12</v>
      </c>
      <c r="R31" s="123" cm="1">
        <f t="array" ref="R31">_xlfn.LET(_xlpm.a,INDEX(Data!$A$1:'Data'!$C$326,MATCH(P25+2&amp;YEAR-3,Data!$B$1:'Data'!$B$326&amp;Data!$A$1:'Data'!$A$326,0),3),IF(ISBLANK(_xlpm.a),"",_xlpm.a))</f>
        <v>4</v>
      </c>
      <c r="S31" s="128" cm="1">
        <f t="array" ref="S31">_xlfn.LET(_xlpm.a,INDEX(Data!$A$1:'Data'!$C$326,MATCH(P25+2&amp;YEAR-2,Data!$B$1:'Data'!$B$326&amp;Data!$A$1:'Data'!$A$326,0),3),IF(ISBLANK(_xlpm.a),"",_xlpm.a))</f>
        <v>11</v>
      </c>
      <c r="T31" s="124" cm="1">
        <f t="array" ref="T31">_xlfn.LET(_xlpm.a,INDEX(Data!$A$1:'Data'!$C$326,MATCH(P25+2&amp;YEAR-1,Data!$B$1:'Data'!$B$326&amp;Data!$A$1:'Data'!$A$326,0),3),IF(ISBLANK(_xlpm.a),"",_xlpm.a))</f>
        <v>0</v>
      </c>
      <c r="V31" s="202">
        <f t="shared" si="0"/>
        <v>2023</v>
      </c>
      <c r="W31" s="203">
        <v>30</v>
      </c>
      <c r="X31" s="201">
        <f>T73</f>
        <v>25</v>
      </c>
    </row>
    <row r="32" spans="1:128">
      <c r="V32" s="202">
        <f t="shared" si="0"/>
        <v>2023</v>
      </c>
      <c r="W32" s="203">
        <v>31</v>
      </c>
      <c r="X32" s="201">
        <f>F81</f>
        <v>27</v>
      </c>
    </row>
    <row r="33" spans="1:128" s="59" customFormat="1">
      <c r="A33" s="151" t="s">
        <v>17</v>
      </c>
      <c r="B33" s="152">
        <v>13</v>
      </c>
      <c r="C33" s="153"/>
      <c r="D33" s="153"/>
      <c r="E33" s="154" t="s">
        <v>18</v>
      </c>
      <c r="F33" s="155">
        <f>ROUND(_xlfn.AGGREGATE(16,3,B35:F39,Perc1),0)</f>
        <v>16</v>
      </c>
      <c r="G33" s="48"/>
      <c r="H33" s="151" t="s">
        <v>17</v>
      </c>
      <c r="I33" s="152">
        <v>14</v>
      </c>
      <c r="J33" s="153"/>
      <c r="K33" s="153"/>
      <c r="L33" s="154" t="s">
        <v>18</v>
      </c>
      <c r="M33" s="155">
        <f>ROUND(_xlfn.AGGREGATE(16,3,I35:M39,Perc1),0)</f>
        <v>13</v>
      </c>
      <c r="N33" s="48"/>
      <c r="O33" s="151" t="s">
        <v>17</v>
      </c>
      <c r="P33" s="152">
        <v>15</v>
      </c>
      <c r="Q33" s="153"/>
      <c r="R33" s="153"/>
      <c r="S33" s="154" t="s">
        <v>18</v>
      </c>
      <c r="T33" s="155">
        <f>ROUND(_xlfn.AGGREGATE(16,3,P35:T39,Perc1),0)</f>
        <v>13</v>
      </c>
      <c r="U33" s="48"/>
      <c r="V33" s="202">
        <f t="shared" si="0"/>
        <v>2023</v>
      </c>
      <c r="W33" s="203">
        <v>32</v>
      </c>
      <c r="X33" s="201">
        <f>M81</f>
        <v>32</v>
      </c>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row>
    <row r="34" spans="1:128" s="45" customFormat="1">
      <c r="A34" s="146"/>
      <c r="B34" s="46" t="s">
        <v>21</v>
      </c>
      <c r="C34" s="46" t="s">
        <v>22</v>
      </c>
      <c r="D34" s="46" t="s">
        <v>23</v>
      </c>
      <c r="E34" s="46" t="s">
        <v>24</v>
      </c>
      <c r="F34" s="147" t="s">
        <v>25</v>
      </c>
      <c r="H34" s="146"/>
      <c r="I34" s="46" t="s">
        <v>21</v>
      </c>
      <c r="J34" s="46" t="s">
        <v>22</v>
      </c>
      <c r="K34" s="46" t="s">
        <v>23</v>
      </c>
      <c r="L34" s="46" t="s">
        <v>24</v>
      </c>
      <c r="M34" s="147" t="s">
        <v>25</v>
      </c>
      <c r="O34" s="146"/>
      <c r="P34" s="46" t="s">
        <v>21</v>
      </c>
      <c r="Q34" s="46" t="s">
        <v>22</v>
      </c>
      <c r="R34" s="46" t="s">
        <v>23</v>
      </c>
      <c r="S34" s="46" t="s">
        <v>24</v>
      </c>
      <c r="T34" s="147" t="s">
        <v>25</v>
      </c>
      <c r="U34"/>
      <c r="V34" s="202">
        <f t="shared" ref="V34:V54" si="1">YEAR</f>
        <v>2023</v>
      </c>
      <c r="W34" s="203">
        <v>33</v>
      </c>
      <c r="X34" s="201">
        <f>T81</f>
        <v>44</v>
      </c>
    </row>
    <row r="35" spans="1:128">
      <c r="A35" s="148" t="s">
        <v>26</v>
      </c>
      <c r="B35" s="113" cm="1">
        <f t="array" ref="B35">_xlfn.LET(_xlpm.a,INDEX(Data!$A$1:'Data'!$C$326,MATCH(B33-2&amp;YEAR-5,Data!$B$1:'Data'!$B$326&amp;Data!$A$1:'Data'!$A$326,0),3),IF(ISBLANK(_xlpm.a),"",_xlpm.a))</f>
        <v>18</v>
      </c>
      <c r="C35" s="125" cm="1">
        <f t="array" ref="C35">_xlfn.LET(_xlpm.a,INDEX(Data!$A$1:'Data'!$C$326,MATCH(B33-2&amp;YEAR-4,Data!$B$1:'Data'!$B$326&amp;Data!$A$1:'Data'!$A$326,0),3),IF(ISBLANK(_xlpm.a),"",_xlpm.a))</f>
        <v>8</v>
      </c>
      <c r="D35" s="114" cm="1">
        <f t="array" ref="D35">_xlfn.LET(_xlpm.a,INDEX(Data!$A$1:'Data'!$C$326,MATCH(B33-2&amp;YEAR-3,Data!$B$1:'Data'!$B$326&amp;Data!$A$1:'Data'!$A$326,0),3),IF(ISBLANK(_xlpm.a),"",_xlpm.a))</f>
        <v>23</v>
      </c>
      <c r="E35" s="125" cm="1">
        <f t="array" ref="E35">_xlfn.LET(_xlpm.a,INDEX(Data!$A$1:'Data'!$C$326,MATCH(B33-2&amp;YEAR-2,Data!$B$1:'Data'!$B$326&amp;Data!$A$1:'Data'!$A$326,0),3),IF(ISBLANK(_xlpm.a),"",_xlpm.a))</f>
        <v>20</v>
      </c>
      <c r="F35" s="115" cm="1">
        <f t="array" ref="F35">_xlfn.LET(_xlpm.a,INDEX(Data!$A$1:'Data'!$C$326,MATCH(B33-2&amp;YEAR-1,Data!$B$1:'Data'!$B$326&amp;Data!$A$1:'Data'!$A$326,0),3),IF(ISBLANK(_xlpm.a),"",_xlpm.a))</f>
        <v>0</v>
      </c>
      <c r="H35" s="148" t="s">
        <v>26</v>
      </c>
      <c r="I35" s="113" cm="1">
        <f t="array" ref="I35">_xlfn.LET(_xlpm.a,INDEX(Data!$A$1:'Data'!$C$326,MATCH(I33-2&amp;YEAR-5,Data!$B$1:'Data'!$B$326&amp;Data!$A$1:'Data'!$A$326,0),3),IF(ISBLANK(_xlpm.a),"",_xlpm.a))</f>
        <v>19</v>
      </c>
      <c r="J35" s="125" cm="1">
        <f t="array" ref="J35">_xlfn.LET(_xlpm.a,INDEX(Data!$A$1:'Data'!$C$326,MATCH(I33-2&amp;YEAR-4,Data!$B$1:'Data'!$B$326&amp;Data!$A$1:'Data'!$A$326,0),3),IF(ISBLANK(_xlpm.a),"",_xlpm.a))</f>
        <v>7</v>
      </c>
      <c r="K35" s="114" cm="1">
        <f t="array" ref="K35">_xlfn.LET(_xlpm.a,INDEX(Data!$A$1:'Data'!$C$326,MATCH(I33-2&amp;YEAR-3,Data!$B$1:'Data'!$B$326&amp;Data!$A$1:'Data'!$A$326,0),3),IF(ISBLANK(_xlpm.a),"",_xlpm.a))</f>
        <v>22</v>
      </c>
      <c r="L35" s="125" cm="1">
        <f t="array" ref="L35">_xlfn.LET(_xlpm.a,INDEX(Data!$A$1:'Data'!$C$326,MATCH(I33-2&amp;YEAR-2,Data!$B$1:'Data'!$B$326&amp;Data!$A$1:'Data'!$A$326,0),3),IF(ISBLANK(_xlpm.a),"",_xlpm.a))</f>
        <v>8</v>
      </c>
      <c r="M35" s="115" cm="1">
        <f t="array" ref="M35">_xlfn.LET(_xlpm.a,INDEX(Data!$A$1:'Data'!$C$326,MATCH(I33-2&amp;YEAR-1,Data!$B$1:'Data'!$B$326&amp;Data!$A$1:'Data'!$A$326,0),3),IF(ISBLANK(_xlpm.a),"",_xlpm.a))</f>
        <v>1</v>
      </c>
      <c r="O35" s="148" t="s">
        <v>26</v>
      </c>
      <c r="P35" s="113" cm="1">
        <f t="array" ref="P35">_xlfn.LET(_xlpm.a,INDEX(Data!$A$1:'Data'!$C$326,MATCH(P33-2&amp;YEAR-5,Data!$B$1:'Data'!$B$326&amp;Data!$A$1:'Data'!$A$326,0),3),IF(ISBLANK(_xlpm.a),"",_xlpm.a))</f>
        <v>13</v>
      </c>
      <c r="Q35" s="125" cm="1">
        <f t="array" ref="Q35">_xlfn.LET(_xlpm.a,INDEX(Data!$A$1:'Data'!$C$326,MATCH(P33-2&amp;YEAR-4,Data!$B$1:'Data'!$B$326&amp;Data!$A$1:'Data'!$A$326,0),3),IF(ISBLANK(_xlpm.a),"",_xlpm.a))</f>
        <v>10</v>
      </c>
      <c r="R35" s="114" cm="1">
        <f t="array" ref="R35">_xlfn.LET(_xlpm.a,INDEX(Data!$A$1:'Data'!$C$326,MATCH(P33-2&amp;YEAR-3,Data!$B$1:'Data'!$B$326&amp;Data!$A$1:'Data'!$A$326,0),3),IF(ISBLANK(_xlpm.a),"",_xlpm.a))</f>
        <v>8</v>
      </c>
      <c r="S35" s="125" cm="1">
        <f t="array" ref="S35">_xlfn.LET(_xlpm.a,INDEX(Data!$A$1:'Data'!$C$326,MATCH(P33-2&amp;YEAR-2,Data!$B$1:'Data'!$B$326&amp;Data!$A$1:'Data'!$A$326,0),3),IF(ISBLANK(_xlpm.a),"",_xlpm.a))</f>
        <v>16</v>
      </c>
      <c r="T35" s="115" cm="1">
        <f t="array" ref="T35">_xlfn.LET(_xlpm.a,INDEX(Data!$A$1:'Data'!$C$326,MATCH(P33-2&amp;YEAR-1,Data!$B$1:'Data'!$B$326&amp;Data!$A$1:'Data'!$A$326,0),3),IF(ISBLANK(_xlpm.a),"",_xlpm.a))</f>
        <v>2</v>
      </c>
      <c r="V35" s="202">
        <f t="shared" si="1"/>
        <v>2023</v>
      </c>
      <c r="W35" s="203">
        <v>34</v>
      </c>
      <c r="X35" s="201">
        <f>F89</f>
        <v>66</v>
      </c>
    </row>
    <row r="36" spans="1:128">
      <c r="A36" s="148" t="s">
        <v>27</v>
      </c>
      <c r="B36" s="116" cm="1">
        <f t="array" ref="B36">_xlfn.LET(_xlpm.a,INDEX(Data!$A$1:'Data'!$C$326,MATCH(B33-1&amp;YEAR-5,Data!$B$1:'Data'!$B$326&amp;Data!$A$1:'Data'!$A$326,0),3),IF(ISBLANK(_xlpm.a),"",_xlpm.a))</f>
        <v>19</v>
      </c>
      <c r="C36" s="126" cm="1">
        <f t="array" ref="C36">_xlfn.LET(_xlpm.a,INDEX(Data!$A$1:'Data'!$C$326,MATCH(B33-1&amp;YEAR-4,Data!$B$1:'Data'!$B$326&amp;Data!$A$1:'Data'!$A$326,0),3),IF(ISBLANK(_xlpm.a),"",_xlpm.a))</f>
        <v>7</v>
      </c>
      <c r="D36" s="117" cm="1">
        <f t="array" ref="D36">_xlfn.LET(_xlpm.a,INDEX(Data!$A$1:'Data'!$C$326,MATCH(B33-1&amp;YEAR-3,Data!$B$1:'Data'!$B$326&amp;Data!$A$1:'Data'!$A$326,0),3),IF(ISBLANK(_xlpm.a),"",_xlpm.a))</f>
        <v>22</v>
      </c>
      <c r="E36" s="126" cm="1">
        <f t="array" ref="E36">_xlfn.LET(_xlpm.a,INDEX(Data!$A$1:'Data'!$C$326,MATCH(B33-1&amp;YEAR-2,Data!$B$1:'Data'!$B$326&amp;Data!$A$1:'Data'!$A$326,0),3),IF(ISBLANK(_xlpm.a),"",_xlpm.a))</f>
        <v>8</v>
      </c>
      <c r="F36" s="118" cm="1">
        <f t="array" ref="F36">_xlfn.LET(_xlpm.a,INDEX(Data!$A$1:'Data'!$C$326,MATCH(B33-1&amp;YEAR-1,Data!$B$1:'Data'!$B$326&amp;Data!$A$1:'Data'!$A$326,0),3),IF(ISBLANK(_xlpm.a),"",_xlpm.a))</f>
        <v>1</v>
      </c>
      <c r="H36" s="148" t="s">
        <v>27</v>
      </c>
      <c r="I36" s="116" cm="1">
        <f t="array" ref="I36">_xlfn.LET(_xlpm.a,INDEX(Data!$A$1:'Data'!$C$326,MATCH(I33-1&amp;YEAR-5,Data!$B$1:'Data'!$B$326&amp;Data!$A$1:'Data'!$A$326,0),3),IF(ISBLANK(_xlpm.a),"",_xlpm.a))</f>
        <v>13</v>
      </c>
      <c r="J36" s="126" cm="1">
        <f t="array" ref="J36">_xlfn.LET(_xlpm.a,INDEX(Data!$A$1:'Data'!$C$326,MATCH(I33-1&amp;YEAR-4,Data!$B$1:'Data'!$B$326&amp;Data!$A$1:'Data'!$A$326,0),3),IF(ISBLANK(_xlpm.a),"",_xlpm.a))</f>
        <v>10</v>
      </c>
      <c r="K36" s="117" cm="1">
        <f t="array" ref="K36">_xlfn.LET(_xlpm.a,INDEX(Data!$A$1:'Data'!$C$326,MATCH(I33-1&amp;YEAR-3,Data!$B$1:'Data'!$B$326&amp;Data!$A$1:'Data'!$A$326,0),3),IF(ISBLANK(_xlpm.a),"",_xlpm.a))</f>
        <v>8</v>
      </c>
      <c r="L36" s="126" cm="1">
        <f t="array" ref="L36">_xlfn.LET(_xlpm.a,INDEX(Data!$A$1:'Data'!$C$326,MATCH(I33-1&amp;YEAR-2,Data!$B$1:'Data'!$B$326&amp;Data!$A$1:'Data'!$A$326,0),3),IF(ISBLANK(_xlpm.a),"",_xlpm.a))</f>
        <v>16</v>
      </c>
      <c r="M36" s="118" cm="1">
        <f t="array" ref="M36">_xlfn.LET(_xlpm.a,INDEX(Data!$A$1:'Data'!$C$326,MATCH(I33-1&amp;YEAR-1,Data!$B$1:'Data'!$B$326&amp;Data!$A$1:'Data'!$A$326,0),3),IF(ISBLANK(_xlpm.a),"",_xlpm.a))</f>
        <v>2</v>
      </c>
      <c r="O36" s="148" t="s">
        <v>27</v>
      </c>
      <c r="P36" s="116" cm="1">
        <f t="array" ref="P36">_xlfn.LET(_xlpm.a,INDEX(Data!$A$1:'Data'!$C$326,MATCH(P33-1&amp;YEAR-5,Data!$B$1:'Data'!$B$326&amp;Data!$A$1:'Data'!$A$326,0),3),IF(ISBLANK(_xlpm.a),"",_xlpm.a))</f>
        <v>8</v>
      </c>
      <c r="Q36" s="126" cm="1">
        <f t="array" ref="Q36">_xlfn.LET(_xlpm.a,INDEX(Data!$A$1:'Data'!$C$326,MATCH(P33-1&amp;YEAR-4,Data!$B$1:'Data'!$B$326&amp;Data!$A$1:'Data'!$A$326,0),3),IF(ISBLANK(_xlpm.a),"",_xlpm.a))</f>
        <v>12</v>
      </c>
      <c r="R36" s="117" cm="1">
        <f t="array" ref="R36">_xlfn.LET(_xlpm.a,INDEX(Data!$A$1:'Data'!$C$326,MATCH(P33-1&amp;YEAR-3,Data!$B$1:'Data'!$B$326&amp;Data!$A$1:'Data'!$A$326,0),3),IF(ISBLANK(_xlpm.a),"",_xlpm.a))</f>
        <v>4</v>
      </c>
      <c r="S36" s="126" cm="1">
        <f t="array" ref="S36">_xlfn.LET(_xlpm.a,INDEX(Data!$A$1:'Data'!$C$326,MATCH(P33-1&amp;YEAR-2,Data!$B$1:'Data'!$B$326&amp;Data!$A$1:'Data'!$A$326,0),3),IF(ISBLANK(_xlpm.a),"",_xlpm.a))</f>
        <v>11</v>
      </c>
      <c r="T36" s="118" cm="1">
        <f t="array" ref="T36">_xlfn.LET(_xlpm.a,INDEX(Data!$A$1:'Data'!$C$326,MATCH(P33-1&amp;YEAR-1,Data!$B$1:'Data'!$B$326&amp;Data!$A$1:'Data'!$A$326,0),3),IF(ISBLANK(_xlpm.a),"",_xlpm.a))</f>
        <v>0</v>
      </c>
      <c r="V36" s="202">
        <f t="shared" si="1"/>
        <v>2023</v>
      </c>
      <c r="W36" s="203">
        <v>35</v>
      </c>
      <c r="X36" s="201">
        <f>M89</f>
        <v>72</v>
      </c>
    </row>
    <row r="37" spans="1:128">
      <c r="A37" s="148" t="s">
        <v>13</v>
      </c>
      <c r="B37" s="119" cm="1">
        <f t="array" ref="B37">_xlfn.LET(_xlpm.a,INDEX(Data!$A$1:'Data'!$C$326,MATCH(B33&amp;YEAR-5,Data!$B$1:'Data'!$B$326&amp;Data!$A$1:'Data'!$A$326,0),3),IF(ISBLANK(_xlpm.a),"",_xlpm.a))</f>
        <v>13</v>
      </c>
      <c r="C37" s="127" cm="1">
        <f t="array" ref="C37">_xlfn.LET(_xlpm.a,INDEX(Data!$A$1:'Data'!$C$326,MATCH(B33&amp;YEAR-4,Data!$B$1:'Data'!$B$326&amp;Data!$A$1:'Data'!$A$326,0),3),IF(ISBLANK(_xlpm.a),"",_xlpm.a))</f>
        <v>10</v>
      </c>
      <c r="D37" s="120" cm="1">
        <f t="array" ref="D37">_xlfn.LET(_xlpm.a,INDEX(Data!$A$1:'Data'!$C$326,MATCH(B33&amp;YEAR-3,Data!$B$1:'Data'!$B$326&amp;Data!$A$1:'Data'!$A$326,0),3),IF(ISBLANK(_xlpm.a),"",_xlpm.a))</f>
        <v>8</v>
      </c>
      <c r="E37" s="127" cm="1">
        <f t="array" ref="E37">_xlfn.LET(_xlpm.a,INDEX(Data!$A$1:'Data'!$C$326,MATCH(B33&amp;YEAR-2,Data!$B$1:'Data'!$B$326&amp;Data!$A$1:'Data'!$A$326,0),3),IF(ISBLANK(_xlpm.a),"",_xlpm.a))</f>
        <v>16</v>
      </c>
      <c r="F37" s="121" cm="1">
        <f t="array" ref="F37">_xlfn.LET(_xlpm.a,INDEX(Data!$A$1:'Data'!$C$326,MATCH(B33&amp;YEAR-1,Data!$B$1:'Data'!$B$326&amp;Data!$A$1:'Data'!$A$326,0),3),IF(ISBLANK(_xlpm.a),"",_xlpm.a))</f>
        <v>2</v>
      </c>
      <c r="H37" s="148" t="s">
        <v>13</v>
      </c>
      <c r="I37" s="119" cm="1">
        <f t="array" ref="I37">_xlfn.LET(_xlpm.a,INDEX(Data!$A$1:'Data'!$C$326,MATCH(I33&amp;YEAR-5,Data!$B$1:'Data'!$B$326&amp;Data!$A$1:'Data'!$A$326,0),3),IF(ISBLANK(_xlpm.a),"",_xlpm.a))</f>
        <v>8</v>
      </c>
      <c r="J37" s="127" cm="1">
        <f t="array" ref="J37">_xlfn.LET(_xlpm.a,INDEX(Data!$A$1:'Data'!$C$326,MATCH(I33&amp;YEAR-4,Data!$B$1:'Data'!$B$326&amp;Data!$A$1:'Data'!$A$326,0),3),IF(ISBLANK(_xlpm.a),"",_xlpm.a))</f>
        <v>12</v>
      </c>
      <c r="K37" s="120" cm="1">
        <f t="array" ref="K37">_xlfn.LET(_xlpm.a,INDEX(Data!$A$1:'Data'!$C$326,MATCH(I33&amp;YEAR-3,Data!$B$1:'Data'!$B$326&amp;Data!$A$1:'Data'!$A$326,0),3),IF(ISBLANK(_xlpm.a),"",_xlpm.a))</f>
        <v>4</v>
      </c>
      <c r="L37" s="127" cm="1">
        <f t="array" ref="L37">_xlfn.LET(_xlpm.a,INDEX(Data!$A$1:'Data'!$C$326,MATCH(I33&amp;YEAR-2,Data!$B$1:'Data'!$B$326&amp;Data!$A$1:'Data'!$A$326,0),3),IF(ISBLANK(_xlpm.a),"",_xlpm.a))</f>
        <v>11</v>
      </c>
      <c r="M37" s="121" cm="1">
        <f t="array" ref="M37">_xlfn.LET(_xlpm.a,INDEX(Data!$A$1:'Data'!$C$326,MATCH(I33&amp;YEAR-1,Data!$B$1:'Data'!$B$326&amp;Data!$A$1:'Data'!$A$326,0),3),IF(ISBLANK(_xlpm.a),"",_xlpm.a))</f>
        <v>0</v>
      </c>
      <c r="O37" s="148" t="s">
        <v>13</v>
      </c>
      <c r="P37" s="119" cm="1">
        <f t="array" ref="P37">_xlfn.LET(_xlpm.a,INDEX(Data!$A$1:'Data'!$C$326,MATCH(P33&amp;YEAR-5,Data!$B$1:'Data'!$B$326&amp;Data!$A$1:'Data'!$A$326,0),3),IF(ISBLANK(_xlpm.a),"",_xlpm.a))</f>
        <v>9</v>
      </c>
      <c r="Q37" s="127" cm="1">
        <f t="array" ref="Q37">_xlfn.LET(_xlpm.a,INDEX(Data!$A$1:'Data'!$C$326,MATCH(P33&amp;YEAR-4,Data!$B$1:'Data'!$B$326&amp;Data!$A$1:'Data'!$A$326,0),3),IF(ISBLANK(_xlpm.a),"",_xlpm.a))</f>
        <v>8</v>
      </c>
      <c r="R37" s="120" cm="1">
        <f t="array" ref="R37">_xlfn.LET(_xlpm.a,INDEX(Data!$A$1:'Data'!$C$326,MATCH(P33&amp;YEAR-3,Data!$B$1:'Data'!$B$326&amp;Data!$A$1:'Data'!$A$326,0),3),IF(ISBLANK(_xlpm.a),"",_xlpm.a))</f>
        <v>3</v>
      </c>
      <c r="S37" s="127" cm="1">
        <f t="array" ref="S37">_xlfn.LET(_xlpm.a,INDEX(Data!$A$1:'Data'!$C$326,MATCH(P33&amp;YEAR-2,Data!$B$1:'Data'!$B$326&amp;Data!$A$1:'Data'!$A$326,0),3),IF(ISBLANK(_xlpm.a),"",_xlpm.a))</f>
        <v>7</v>
      </c>
      <c r="T37" s="121" cm="1">
        <f t="array" ref="T37">_xlfn.LET(_xlpm.a,INDEX(Data!$A$1:'Data'!$C$326,MATCH(P33&amp;YEAR-1,Data!$B$1:'Data'!$B$326&amp;Data!$A$1:'Data'!$A$326,0),3),IF(ISBLANK(_xlpm.a),"",_xlpm.a))</f>
        <v>14</v>
      </c>
      <c r="V37" s="202">
        <f t="shared" si="1"/>
        <v>2023</v>
      </c>
      <c r="W37" s="203">
        <v>36</v>
      </c>
      <c r="X37" s="201">
        <f>T89</f>
        <v>72</v>
      </c>
    </row>
    <row r="38" spans="1:128">
      <c r="A38" s="148" t="s">
        <v>28</v>
      </c>
      <c r="B38" s="116" cm="1">
        <f t="array" ref="B38">_xlfn.LET(_xlpm.a,INDEX(Data!$A$1:'Data'!$C$326,MATCH(B33+1&amp;YEAR-5,Data!$B$1:'Data'!$B$326&amp;Data!$A$1:'Data'!$A$326,0),3),IF(ISBLANK(_xlpm.a),"",_xlpm.a))</f>
        <v>8</v>
      </c>
      <c r="C38" s="126" cm="1">
        <f t="array" ref="C38">_xlfn.LET(_xlpm.a,INDEX(Data!$A$1:'Data'!$C$326,MATCH(B33+1&amp;YEAR-4,Data!$B$1:'Data'!$B$326&amp;Data!$A$1:'Data'!$A$326,0),3),IF(ISBLANK(_xlpm.a),"",_xlpm.a))</f>
        <v>12</v>
      </c>
      <c r="D38" s="117" cm="1">
        <f t="array" ref="D38">_xlfn.LET(_xlpm.a,INDEX(Data!$A$1:'Data'!$C$326,MATCH(B33+1&amp;YEAR-3,Data!$B$1:'Data'!$B$326&amp;Data!$A$1:'Data'!$A$326,0),3),IF(ISBLANK(_xlpm.a),"",_xlpm.a))</f>
        <v>4</v>
      </c>
      <c r="E38" s="126" cm="1">
        <f t="array" ref="E38">_xlfn.LET(_xlpm.a,INDEX(Data!$A$1:'Data'!$C$326,MATCH(B33+1&amp;YEAR-2,Data!$B$1:'Data'!$B$326&amp;Data!$A$1:'Data'!$A$326,0),3),IF(ISBLANK(_xlpm.a),"",_xlpm.a))</f>
        <v>11</v>
      </c>
      <c r="F38" s="118" cm="1">
        <f t="array" ref="F38">_xlfn.LET(_xlpm.a,INDEX(Data!$A$1:'Data'!$C$326,MATCH(B33+1&amp;YEAR-1,Data!$B$1:'Data'!$B$326&amp;Data!$A$1:'Data'!$A$326,0),3),IF(ISBLANK(_xlpm.a),"",_xlpm.a))</f>
        <v>0</v>
      </c>
      <c r="H38" s="148" t="s">
        <v>28</v>
      </c>
      <c r="I38" s="116" cm="1">
        <f t="array" ref="I38">_xlfn.LET(_xlpm.a,INDEX(Data!$A$1:'Data'!$C$326,MATCH(I33+1&amp;YEAR-5,Data!$B$1:'Data'!$B$326&amp;Data!$A$1:'Data'!$A$326,0),3),IF(ISBLANK(_xlpm.a),"",_xlpm.a))</f>
        <v>9</v>
      </c>
      <c r="J38" s="126" cm="1">
        <f t="array" ref="J38">_xlfn.LET(_xlpm.a,INDEX(Data!$A$1:'Data'!$C$326,MATCH(I33+1&amp;YEAR-4,Data!$B$1:'Data'!$B$326&amp;Data!$A$1:'Data'!$A$326,0),3),IF(ISBLANK(_xlpm.a),"",_xlpm.a))</f>
        <v>8</v>
      </c>
      <c r="K38" s="117" cm="1">
        <f t="array" ref="K38">_xlfn.LET(_xlpm.a,INDEX(Data!$A$1:'Data'!$C$326,MATCH(I33+1&amp;YEAR-3,Data!$B$1:'Data'!$B$326&amp;Data!$A$1:'Data'!$A$326,0),3),IF(ISBLANK(_xlpm.a),"",_xlpm.a))</f>
        <v>3</v>
      </c>
      <c r="L38" s="126" cm="1">
        <f t="array" ref="L38">_xlfn.LET(_xlpm.a,INDEX(Data!$A$1:'Data'!$C$326,MATCH(I33+1&amp;YEAR-2,Data!$B$1:'Data'!$B$326&amp;Data!$A$1:'Data'!$A$326,0),3),IF(ISBLANK(_xlpm.a),"",_xlpm.a))</f>
        <v>7</v>
      </c>
      <c r="M38" s="118" cm="1">
        <f t="array" ref="M38">_xlfn.LET(_xlpm.a,INDEX(Data!$A$1:'Data'!$C$326,MATCH(I33+1&amp;YEAR-1,Data!$B$1:'Data'!$B$326&amp;Data!$A$1:'Data'!$A$326,0),3),IF(ISBLANK(_xlpm.a),"",_xlpm.a))</f>
        <v>14</v>
      </c>
      <c r="O38" s="148" t="s">
        <v>28</v>
      </c>
      <c r="P38" s="116" cm="1">
        <f t="array" ref="P38">_xlfn.LET(_xlpm.a,INDEX(Data!$A$1:'Data'!$C$326,MATCH(P33+1&amp;YEAR-5,Data!$B$1:'Data'!$B$326&amp;Data!$A$1:'Data'!$A$326,0),3),IF(ISBLANK(_xlpm.a),"",_xlpm.a))</f>
        <v>14</v>
      </c>
      <c r="Q38" s="126" cm="1">
        <f t="array" ref="Q38">_xlfn.LET(_xlpm.a,INDEX(Data!$A$1:'Data'!$C$326,MATCH(P33+1&amp;YEAR-4,Data!$B$1:'Data'!$B$326&amp;Data!$A$1:'Data'!$A$326,0),3),IF(ISBLANK(_xlpm.a),"",_xlpm.a))</f>
        <v>6</v>
      </c>
      <c r="R38" s="117" cm="1">
        <f t="array" ref="R38">_xlfn.LET(_xlpm.a,INDEX(Data!$A$1:'Data'!$C$326,MATCH(P33+1&amp;YEAR-3,Data!$B$1:'Data'!$B$326&amp;Data!$A$1:'Data'!$A$326,0),3),IF(ISBLANK(_xlpm.a),"",_xlpm.a))</f>
        <v>10</v>
      </c>
      <c r="S38" s="126" cm="1">
        <f t="array" ref="S38">_xlfn.LET(_xlpm.a,INDEX(Data!$A$1:'Data'!$C$326,MATCH(P33+1&amp;YEAR-2,Data!$B$1:'Data'!$B$326&amp;Data!$A$1:'Data'!$A$326,0),3),IF(ISBLANK(_xlpm.a),"",_xlpm.a))</f>
        <v>5</v>
      </c>
      <c r="T38" s="118" cm="1">
        <f t="array" ref="T38">_xlfn.LET(_xlpm.a,INDEX(Data!$A$1:'Data'!$C$326,MATCH(P33+1&amp;YEAR-1,Data!$B$1:'Data'!$B$326&amp;Data!$A$1:'Data'!$A$326,0),3),IF(ISBLANK(_xlpm.a),"",_xlpm.a))</f>
        <v>13</v>
      </c>
      <c r="V38" s="202">
        <f t="shared" si="1"/>
        <v>2023</v>
      </c>
      <c r="W38" s="203">
        <v>37</v>
      </c>
      <c r="X38" s="201">
        <f>F97</f>
        <v>68</v>
      </c>
    </row>
    <row r="39" spans="1:128">
      <c r="A39" s="149" t="s">
        <v>29</v>
      </c>
      <c r="B39" s="122" cm="1">
        <f t="array" ref="B39">_xlfn.LET(_xlpm.a,INDEX(Data!$A$1:'Data'!$C$326,MATCH(B33+2&amp;YEAR-5,Data!$B$1:'Data'!$B$326&amp;Data!$A$1:'Data'!$A$326,0),3),IF(ISBLANK(_xlpm.a),"",_xlpm.a))</f>
        <v>9</v>
      </c>
      <c r="C39" s="128" cm="1">
        <f t="array" ref="C39">_xlfn.LET(_xlpm.a,INDEX(Data!$A$1:'Data'!$C$326,MATCH(B33+2&amp;YEAR-4,Data!$B$1:'Data'!$B$326&amp;Data!$A$1:'Data'!$A$326,0),3),IF(ISBLANK(_xlpm.a),"",_xlpm.a))</f>
        <v>8</v>
      </c>
      <c r="D39" s="123" cm="1">
        <f t="array" ref="D39">_xlfn.LET(_xlpm.a,INDEX(Data!$A$1:'Data'!$C$326,MATCH(B33+2&amp;YEAR-3,Data!$B$1:'Data'!$B$326&amp;Data!$A$1:'Data'!$A$326,0),3),IF(ISBLANK(_xlpm.a),"",_xlpm.a))</f>
        <v>3</v>
      </c>
      <c r="E39" s="128" cm="1">
        <f t="array" ref="E39">_xlfn.LET(_xlpm.a,INDEX(Data!$A$1:'Data'!$C$326,MATCH(B33+2&amp;YEAR-2,Data!$B$1:'Data'!$B$326&amp;Data!$A$1:'Data'!$A$326,0),3),IF(ISBLANK(_xlpm.a),"",_xlpm.a))</f>
        <v>7</v>
      </c>
      <c r="F39" s="124" cm="1">
        <f t="array" ref="F39">_xlfn.LET(_xlpm.a,INDEX(Data!$A$1:'Data'!$C$326,MATCH(B33+2&amp;YEAR-1,Data!$B$1:'Data'!$B$326&amp;Data!$A$1:'Data'!$A$326,0),3),IF(ISBLANK(_xlpm.a),"",_xlpm.a))</f>
        <v>14</v>
      </c>
      <c r="H39" s="149" t="s">
        <v>29</v>
      </c>
      <c r="I39" s="122" cm="1">
        <f t="array" ref="I39">_xlfn.LET(_xlpm.a,INDEX(Data!$A$1:'Data'!$C$326,MATCH(I33+2&amp;YEAR-5,Data!$B$1:'Data'!$B$326&amp;Data!$A$1:'Data'!$A$326,0),3),IF(ISBLANK(_xlpm.a),"",_xlpm.a))</f>
        <v>14</v>
      </c>
      <c r="J39" s="128" cm="1">
        <f t="array" ref="J39">_xlfn.LET(_xlpm.a,INDEX(Data!$A$1:'Data'!$C$326,MATCH(I33+2&amp;YEAR-4,Data!$B$1:'Data'!$B$326&amp;Data!$A$1:'Data'!$A$326,0),3),IF(ISBLANK(_xlpm.a),"",_xlpm.a))</f>
        <v>6</v>
      </c>
      <c r="K39" s="123" cm="1">
        <f t="array" ref="K39">_xlfn.LET(_xlpm.a,INDEX(Data!$A$1:'Data'!$C$326,MATCH(I33+2&amp;YEAR-3,Data!$B$1:'Data'!$B$326&amp;Data!$A$1:'Data'!$A$326,0),3),IF(ISBLANK(_xlpm.a),"",_xlpm.a))</f>
        <v>10</v>
      </c>
      <c r="L39" s="128" cm="1">
        <f t="array" ref="L39">_xlfn.LET(_xlpm.a,INDEX(Data!$A$1:'Data'!$C$326,MATCH(I33+2&amp;YEAR-2,Data!$B$1:'Data'!$B$326&amp;Data!$A$1:'Data'!$A$326,0),3),IF(ISBLANK(_xlpm.a),"",_xlpm.a))</f>
        <v>5</v>
      </c>
      <c r="M39" s="124" cm="1">
        <f t="array" ref="M39">_xlfn.LET(_xlpm.a,INDEX(Data!$A$1:'Data'!$C$326,MATCH(I33+2&amp;YEAR-1,Data!$B$1:'Data'!$B$326&amp;Data!$A$1:'Data'!$A$326,0),3),IF(ISBLANK(_xlpm.a),"",_xlpm.a))</f>
        <v>13</v>
      </c>
      <c r="O39" s="149" t="s">
        <v>29</v>
      </c>
      <c r="P39" s="122" cm="1">
        <f t="array" ref="P39">_xlfn.LET(_xlpm.a,INDEX(Data!$A$1:'Data'!$C$326,MATCH(P33+2&amp;YEAR-5,Data!$B$1:'Data'!$B$326&amp;Data!$A$1:'Data'!$A$326,0),3),IF(ISBLANK(_xlpm.a),"",_xlpm.a))</f>
        <v>13</v>
      </c>
      <c r="Q39" s="128" cm="1">
        <f t="array" ref="Q39">_xlfn.LET(_xlpm.a,INDEX(Data!$A$1:'Data'!$C$326,MATCH(P33+2&amp;YEAR-4,Data!$B$1:'Data'!$B$326&amp;Data!$A$1:'Data'!$A$326,0),3),IF(ISBLANK(_xlpm.a),"",_xlpm.a))</f>
        <v>7</v>
      </c>
      <c r="R39" s="123" cm="1">
        <f t="array" ref="R39">_xlfn.LET(_xlpm.a,INDEX(Data!$A$1:'Data'!$C$326,MATCH(P33+2&amp;YEAR-3,Data!$B$1:'Data'!$B$326&amp;Data!$A$1:'Data'!$A$326,0),3),IF(ISBLANK(_xlpm.a),"",_xlpm.a))</f>
        <v>10</v>
      </c>
      <c r="S39" s="128" cm="1">
        <f t="array" ref="S39">_xlfn.LET(_xlpm.a,INDEX(Data!$A$1:'Data'!$C$326,MATCH(P33+2&amp;YEAR-2,Data!$B$1:'Data'!$B$326&amp;Data!$A$1:'Data'!$A$326,0),3),IF(ISBLANK(_xlpm.a),"",_xlpm.a))</f>
        <v>4</v>
      </c>
      <c r="T39" s="124" cm="1">
        <f t="array" ref="T39">_xlfn.LET(_xlpm.a,INDEX(Data!$A$1:'Data'!$C$326,MATCH(P33+2&amp;YEAR-1,Data!$B$1:'Data'!$B$326&amp;Data!$A$1:'Data'!$A$326,0),3),IF(ISBLANK(_xlpm.a),"",_xlpm.a))</f>
        <v>9</v>
      </c>
      <c r="V39" s="202">
        <f t="shared" si="1"/>
        <v>2023</v>
      </c>
      <c r="W39" s="203">
        <v>38</v>
      </c>
      <c r="X39" s="201">
        <f>M97</f>
        <v>65</v>
      </c>
    </row>
    <row r="40" spans="1:128">
      <c r="V40" s="202">
        <f t="shared" si="1"/>
        <v>2023</v>
      </c>
      <c r="W40" s="203">
        <v>39</v>
      </c>
      <c r="X40" s="201">
        <f>T97</f>
        <v>54</v>
      </c>
    </row>
    <row r="41" spans="1:128" s="59" customFormat="1">
      <c r="A41" s="151" t="s">
        <v>17</v>
      </c>
      <c r="B41" s="152">
        <v>16</v>
      </c>
      <c r="C41" s="153"/>
      <c r="D41" s="153"/>
      <c r="E41" s="154" t="s">
        <v>18</v>
      </c>
      <c r="F41" s="155">
        <f>ROUND(_xlfn.AGGREGATE(16,3,B43:F47,Perc1),0)</f>
        <v>11</v>
      </c>
      <c r="G41" s="48"/>
      <c r="H41" s="151" t="s">
        <v>17</v>
      </c>
      <c r="I41" s="152">
        <v>17</v>
      </c>
      <c r="J41" s="153"/>
      <c r="K41" s="153"/>
      <c r="L41" s="154" t="s">
        <v>18</v>
      </c>
      <c r="M41" s="155">
        <f>ROUND(_xlfn.AGGREGATE(16,3,I43:M47,Perc1),0)</f>
        <v>11</v>
      </c>
      <c r="N41" s="48"/>
      <c r="O41" s="151" t="s">
        <v>17</v>
      </c>
      <c r="P41" s="152">
        <v>18</v>
      </c>
      <c r="Q41" s="153"/>
      <c r="R41" s="153"/>
      <c r="S41" s="154" t="s">
        <v>18</v>
      </c>
      <c r="T41" s="155">
        <f>ROUND(_xlfn.AGGREGATE(16,3,P43:T47,Perc1),0)</f>
        <v>11</v>
      </c>
      <c r="U41" s="48"/>
      <c r="V41" s="202">
        <f t="shared" si="1"/>
        <v>2023</v>
      </c>
      <c r="W41" s="203">
        <v>40</v>
      </c>
      <c r="X41" s="201">
        <f>F105</f>
        <v>44</v>
      </c>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row>
    <row r="42" spans="1:128" s="45" customFormat="1">
      <c r="A42" s="156"/>
      <c r="B42" s="49" t="s">
        <v>21</v>
      </c>
      <c r="C42" s="49" t="s">
        <v>22</v>
      </c>
      <c r="D42" s="49" t="s">
        <v>23</v>
      </c>
      <c r="E42" s="49" t="s">
        <v>24</v>
      </c>
      <c r="F42" s="157" t="s">
        <v>25</v>
      </c>
      <c r="H42" s="156"/>
      <c r="I42" s="49" t="s">
        <v>21</v>
      </c>
      <c r="J42" s="49" t="s">
        <v>22</v>
      </c>
      <c r="K42" s="49" t="s">
        <v>23</v>
      </c>
      <c r="L42" s="49" t="s">
        <v>24</v>
      </c>
      <c r="M42" s="157" t="s">
        <v>25</v>
      </c>
      <c r="O42" s="156"/>
      <c r="P42" s="49" t="s">
        <v>21</v>
      </c>
      <c r="Q42" s="49" t="s">
        <v>22</v>
      </c>
      <c r="R42" s="49" t="s">
        <v>23</v>
      </c>
      <c r="S42" s="49" t="s">
        <v>24</v>
      </c>
      <c r="T42" s="157" t="s">
        <v>25</v>
      </c>
      <c r="U42" s="1"/>
      <c r="V42" s="202">
        <f t="shared" si="1"/>
        <v>2023</v>
      </c>
      <c r="W42" s="203">
        <v>41</v>
      </c>
      <c r="X42" s="201">
        <f>M105</f>
        <v>37</v>
      </c>
    </row>
    <row r="43" spans="1:128">
      <c r="A43" s="148" t="s">
        <v>26</v>
      </c>
      <c r="B43" s="113" cm="1">
        <f t="array" ref="B43">_xlfn.LET(_xlpm.a,INDEX(Data!$A$1:'Data'!$C$326,MATCH(B41-2&amp;YEAR-5,Data!$B$1:'Data'!$B$326&amp;Data!$A$1:'Data'!$A$326,0),3),IF(ISBLANK(_xlpm.a),"",_xlpm.a))</f>
        <v>8</v>
      </c>
      <c r="C43" s="125" cm="1">
        <f t="array" ref="C43">_xlfn.LET(_xlpm.a,INDEX(Data!$A$1:'Data'!$C$326,MATCH(B41-2&amp;YEAR-4,Data!$B$1:'Data'!$B$326&amp;Data!$A$1:'Data'!$A$326,0),3),IF(ISBLANK(_xlpm.a),"",_xlpm.a))</f>
        <v>12</v>
      </c>
      <c r="D43" s="114" cm="1">
        <f t="array" ref="D43">_xlfn.LET(_xlpm.a,INDEX(Data!$A$1:'Data'!$C$326,MATCH(B41-2&amp;YEAR-3,Data!$B$1:'Data'!$B$326&amp;Data!$A$1:'Data'!$A$326,0),3),IF(ISBLANK(_xlpm.a),"",_xlpm.a))</f>
        <v>4</v>
      </c>
      <c r="E43" s="125" cm="1">
        <f t="array" ref="E43">_xlfn.LET(_xlpm.a,INDEX(Data!$A$1:'Data'!$C$326,MATCH(B41-2&amp;YEAR-2,Data!$B$1:'Data'!$B$326&amp;Data!$A$1:'Data'!$A$326,0),3),IF(ISBLANK(_xlpm.a),"",_xlpm.a))</f>
        <v>11</v>
      </c>
      <c r="F43" s="115" cm="1">
        <f t="array" ref="F43">_xlfn.LET(_xlpm.a,INDEX(Data!$A$1:'Data'!$C$326,MATCH(B41-2&amp;YEAR-1,Data!$B$1:'Data'!$B$326&amp;Data!$A$1:'Data'!$A$326,0),3),IF(ISBLANK(_xlpm.a),"",_xlpm.a))</f>
        <v>0</v>
      </c>
      <c r="H43" s="148" t="s">
        <v>26</v>
      </c>
      <c r="I43" s="113" cm="1">
        <f t="array" ref="I43">_xlfn.LET(_xlpm.a,INDEX(Data!$A$1:'Data'!$C$326,MATCH(I41-2&amp;YEAR-5,Data!$B$1:'Data'!$B$326&amp;Data!$A$1:'Data'!$A$326,0),3),IF(ISBLANK(_xlpm.a),"",_xlpm.a))</f>
        <v>9</v>
      </c>
      <c r="J43" s="125" cm="1">
        <f t="array" ref="J43">_xlfn.LET(_xlpm.a,INDEX(Data!$A$1:'Data'!$C$326,MATCH(I41-2&amp;YEAR-4,Data!$B$1:'Data'!$B$326&amp;Data!$A$1:'Data'!$A$326,0),3),IF(ISBLANK(_xlpm.a),"",_xlpm.a))</f>
        <v>8</v>
      </c>
      <c r="K43" s="114" cm="1">
        <f t="array" ref="K43">_xlfn.LET(_xlpm.a,INDEX(Data!$A$1:'Data'!$C$326,MATCH(I41-2&amp;YEAR-3,Data!$B$1:'Data'!$B$326&amp;Data!$A$1:'Data'!$A$326,0),3),IF(ISBLANK(_xlpm.a),"",_xlpm.a))</f>
        <v>3</v>
      </c>
      <c r="L43" s="125" cm="1">
        <f t="array" ref="L43">_xlfn.LET(_xlpm.a,INDEX(Data!$A$1:'Data'!$C$326,MATCH(I41-2&amp;YEAR-2,Data!$B$1:'Data'!$B$326&amp;Data!$A$1:'Data'!$A$326,0),3),IF(ISBLANK(_xlpm.a),"",_xlpm.a))</f>
        <v>7</v>
      </c>
      <c r="M43" s="115" cm="1">
        <f t="array" ref="M43">_xlfn.LET(_xlpm.a,INDEX(Data!$A$1:'Data'!$C$326,MATCH(I41-2&amp;YEAR-1,Data!$B$1:'Data'!$B$326&amp;Data!$A$1:'Data'!$A$326,0),3),IF(ISBLANK(_xlpm.a),"",_xlpm.a))</f>
        <v>14</v>
      </c>
      <c r="O43" s="148" t="s">
        <v>26</v>
      </c>
      <c r="P43" s="125" cm="1">
        <f t="array" ref="P43">_xlfn.LET(_xlpm.a,INDEX(Data!$A$1:'Data'!$C$326,MATCH(P41-2&amp;YEAR-5,Data!$B$1:'Data'!$B$326&amp;Data!$A$1:'Data'!$A$326,0),3),IF(ISBLANK(_xlpm.a),"",_xlpm.a))</f>
        <v>14</v>
      </c>
      <c r="Q43" s="115" cm="1">
        <f t="array" ref="Q43">_xlfn.LET(_xlpm.a,INDEX(Data!$A$1:'Data'!$C$326,MATCH(P41-2&amp;YEAR-4,Data!$B$1:'Data'!$B$326&amp;Data!$A$1:'Data'!$A$326,0),3),IF(ISBLANK(_xlpm.a),"",_xlpm.a))</f>
        <v>6</v>
      </c>
      <c r="R43" s="114" cm="1">
        <f t="array" ref="R43">_xlfn.LET(_xlpm.a,INDEX(Data!$A$1:'Data'!$C$326,MATCH(P41-2&amp;YEAR-3,Data!$B$1:'Data'!$B$326&amp;Data!$A$1:'Data'!$A$326,0),3),IF(ISBLANK(_xlpm.a),"",_xlpm.a))</f>
        <v>10</v>
      </c>
      <c r="S43" s="125" cm="1">
        <f t="array" ref="S43">_xlfn.LET(_xlpm.a,INDEX(Data!$A$1:'Data'!$C$326,MATCH(P41-2&amp;YEAR-2,Data!$B$1:'Data'!$B$326&amp;Data!$A$1:'Data'!$A$326,0),3),IF(ISBLANK(_xlpm.a),"",_xlpm.a))</f>
        <v>5</v>
      </c>
      <c r="T43" s="115" cm="1">
        <f t="array" ref="T43">_xlfn.LET(_xlpm.a,INDEX(Data!$A$1:'Data'!$C$326,MATCH(P41-2&amp;YEAR-1,Data!$B$1:'Data'!$B$326&amp;Data!$A$1:'Data'!$A$326,0),3),IF(ISBLANK(_xlpm.a),"",_xlpm.a))</f>
        <v>13</v>
      </c>
      <c r="V43" s="202">
        <f t="shared" si="1"/>
        <v>2023</v>
      </c>
      <c r="W43" s="203">
        <v>42</v>
      </c>
      <c r="X43" s="201">
        <f>T105</f>
        <v>33</v>
      </c>
    </row>
    <row r="44" spans="1:128">
      <c r="A44" s="148" t="s">
        <v>27</v>
      </c>
      <c r="B44" s="116" cm="1">
        <f t="array" ref="B44">_xlfn.LET(_xlpm.a,INDEX(Data!$A$1:'Data'!$C$326,MATCH(B41-1&amp;YEAR-5,Data!$B$1:'Data'!$B$326&amp;Data!$A$1:'Data'!$A$326,0),3),IF(ISBLANK(_xlpm.a),"",_xlpm.a))</f>
        <v>9</v>
      </c>
      <c r="C44" s="126" cm="1">
        <f t="array" ref="C44">_xlfn.LET(_xlpm.a,INDEX(Data!$A$1:'Data'!$C$326,MATCH(B41-1&amp;YEAR-4,Data!$B$1:'Data'!$B$326&amp;Data!$A$1:'Data'!$A$326,0),3),IF(ISBLANK(_xlpm.a),"",_xlpm.a))</f>
        <v>8</v>
      </c>
      <c r="D44" s="117" cm="1">
        <f t="array" ref="D44">_xlfn.LET(_xlpm.a,INDEX(Data!$A$1:'Data'!$C$326,MATCH(B41-1&amp;YEAR-3,Data!$B$1:'Data'!$B$326&amp;Data!$A$1:'Data'!$A$326,0),3),IF(ISBLANK(_xlpm.a),"",_xlpm.a))</f>
        <v>3</v>
      </c>
      <c r="E44" s="126" cm="1">
        <f t="array" ref="E44">_xlfn.LET(_xlpm.a,INDEX(Data!$A$1:'Data'!$C$326,MATCH(B41-1&amp;YEAR-2,Data!$B$1:'Data'!$B$326&amp;Data!$A$1:'Data'!$A$326,0),3),IF(ISBLANK(_xlpm.a),"",_xlpm.a))</f>
        <v>7</v>
      </c>
      <c r="F44" s="118" cm="1">
        <f t="array" ref="F44">_xlfn.LET(_xlpm.a,INDEX(Data!$A$1:'Data'!$C$326,MATCH(B41-1&amp;YEAR-1,Data!$B$1:'Data'!$B$326&amp;Data!$A$1:'Data'!$A$326,0),3),IF(ISBLANK(_xlpm.a),"",_xlpm.a))</f>
        <v>14</v>
      </c>
      <c r="H44" s="148" t="s">
        <v>27</v>
      </c>
      <c r="I44" s="116" cm="1">
        <f t="array" ref="I44">_xlfn.LET(_xlpm.a,INDEX(Data!$A$1:'Data'!$C$326,MATCH(I41-1&amp;YEAR-5,Data!$B$1:'Data'!$B$326&amp;Data!$A$1:'Data'!$A$326,0),3),IF(ISBLANK(_xlpm.a),"",_xlpm.a))</f>
        <v>14</v>
      </c>
      <c r="J44" s="126" cm="1">
        <f t="array" ref="J44">_xlfn.LET(_xlpm.a,INDEX(Data!$A$1:'Data'!$C$326,MATCH(I41-1&amp;YEAR-4,Data!$B$1:'Data'!$B$326&amp;Data!$A$1:'Data'!$A$326,0),3),IF(ISBLANK(_xlpm.a),"",_xlpm.a))</f>
        <v>6</v>
      </c>
      <c r="K44" s="117" cm="1">
        <f t="array" ref="K44">_xlfn.LET(_xlpm.a,INDEX(Data!$A$1:'Data'!$C$326,MATCH(I41-1&amp;YEAR-3,Data!$B$1:'Data'!$B$326&amp;Data!$A$1:'Data'!$A$326,0),3),IF(ISBLANK(_xlpm.a),"",_xlpm.a))</f>
        <v>10</v>
      </c>
      <c r="L44" s="126" cm="1">
        <f t="array" ref="L44">_xlfn.LET(_xlpm.a,INDEX(Data!$A$1:'Data'!$C$326,MATCH(I41-1&amp;YEAR-2,Data!$B$1:'Data'!$B$326&amp;Data!$A$1:'Data'!$A$326,0),3),IF(ISBLANK(_xlpm.a),"",_xlpm.a))</f>
        <v>5</v>
      </c>
      <c r="M44" s="118" cm="1">
        <f t="array" ref="M44">_xlfn.LET(_xlpm.a,INDEX(Data!$A$1:'Data'!$C$326,MATCH(I41-1&amp;YEAR-1,Data!$B$1:'Data'!$B$326&amp;Data!$A$1:'Data'!$A$326,0),3),IF(ISBLANK(_xlpm.a),"",_xlpm.a))</f>
        <v>13</v>
      </c>
      <c r="O44" s="148" t="s">
        <v>27</v>
      </c>
      <c r="P44" s="126" cm="1">
        <f t="array" ref="P44">_xlfn.LET(_xlpm.a,INDEX(Data!$A$1:'Data'!$C$326,MATCH(P41-1&amp;YEAR-5,Data!$B$1:'Data'!$B$326&amp;Data!$A$1:'Data'!$A$326,0),3),IF(ISBLANK(_xlpm.a),"",_xlpm.a))</f>
        <v>13</v>
      </c>
      <c r="Q44" s="118" cm="1">
        <f t="array" ref="Q44">_xlfn.LET(_xlpm.a,INDEX(Data!$A$1:'Data'!$C$326,MATCH(P41-1&amp;YEAR-4,Data!$B$1:'Data'!$B$326&amp;Data!$A$1:'Data'!$A$326,0),3),IF(ISBLANK(_xlpm.a),"",_xlpm.a))</f>
        <v>7</v>
      </c>
      <c r="R44" s="117" cm="1">
        <f t="array" ref="R44">_xlfn.LET(_xlpm.a,INDEX(Data!$A$1:'Data'!$C$326,MATCH(P41-1&amp;YEAR-3,Data!$B$1:'Data'!$B$326&amp;Data!$A$1:'Data'!$A$326,0),3),IF(ISBLANK(_xlpm.a),"",_xlpm.a))</f>
        <v>10</v>
      </c>
      <c r="S44" s="126" cm="1">
        <f t="array" ref="S44">_xlfn.LET(_xlpm.a,INDEX(Data!$A$1:'Data'!$C$326,MATCH(P41-1&amp;YEAR-2,Data!$B$1:'Data'!$B$326&amp;Data!$A$1:'Data'!$A$326,0),3),IF(ISBLANK(_xlpm.a),"",_xlpm.a))</f>
        <v>4</v>
      </c>
      <c r="T44" s="118" cm="1">
        <f t="array" ref="T44">_xlfn.LET(_xlpm.a,INDEX(Data!$A$1:'Data'!$C$326,MATCH(P41-1&amp;YEAR-1,Data!$B$1:'Data'!$B$326&amp;Data!$A$1:'Data'!$A$326,0),3),IF(ISBLANK(_xlpm.a),"",_xlpm.a))</f>
        <v>9</v>
      </c>
      <c r="V44" s="202">
        <f t="shared" si="1"/>
        <v>2023</v>
      </c>
      <c r="W44" s="203">
        <v>43</v>
      </c>
      <c r="X44" s="201">
        <f>F113</f>
        <v>32</v>
      </c>
    </row>
    <row r="45" spans="1:128">
      <c r="A45" s="148" t="s">
        <v>13</v>
      </c>
      <c r="B45" s="119" cm="1">
        <f t="array" ref="B45">_xlfn.LET(_xlpm.a,INDEX(Data!$A$1:'Data'!$C$326,MATCH(B41&amp;YEAR-5,Data!$B$1:'Data'!$B$326&amp;Data!$A$1:'Data'!$A$326,0),3),IF(ISBLANK(_xlpm.a),"",_xlpm.a))</f>
        <v>14</v>
      </c>
      <c r="C45" s="127" cm="1">
        <f t="array" ref="C45">_xlfn.LET(_xlpm.a,INDEX(Data!$A$1:'Data'!$C$326,MATCH(B41&amp;YEAR-4,Data!$B$1:'Data'!$B$326&amp;Data!$A$1:'Data'!$A$326,0),3),IF(ISBLANK(_xlpm.a),"",_xlpm.a))</f>
        <v>6</v>
      </c>
      <c r="D45" s="120" cm="1">
        <f t="array" ref="D45">_xlfn.LET(_xlpm.a,INDEX(Data!$A$1:'Data'!$C$326,MATCH(B41&amp;YEAR-3,Data!$B$1:'Data'!$B$326&amp;Data!$A$1:'Data'!$A$326,0),3),IF(ISBLANK(_xlpm.a),"",_xlpm.a))</f>
        <v>10</v>
      </c>
      <c r="E45" s="127" cm="1">
        <f t="array" ref="E45">_xlfn.LET(_xlpm.a,INDEX(Data!$A$1:'Data'!$C$326,MATCH(B41&amp;YEAR-2,Data!$B$1:'Data'!$B$326&amp;Data!$A$1:'Data'!$A$326,0),3),IF(ISBLANK(_xlpm.a),"",_xlpm.a))</f>
        <v>5</v>
      </c>
      <c r="F45" s="121" cm="1">
        <f t="array" ref="F45">_xlfn.LET(_xlpm.a,INDEX(Data!$A$1:'Data'!$C$326,MATCH(B41&amp;YEAR-1,Data!$B$1:'Data'!$B$326&amp;Data!$A$1:'Data'!$A$326,0),3),IF(ISBLANK(_xlpm.a),"",_xlpm.a))</f>
        <v>13</v>
      </c>
      <c r="H45" s="148" t="s">
        <v>13</v>
      </c>
      <c r="I45" s="119" cm="1">
        <f t="array" ref="I45">_xlfn.LET(_xlpm.a,INDEX(Data!$A$1:'Data'!$C$326,MATCH(I41&amp;YEAR-5,Data!$B$1:'Data'!$B$326&amp;Data!$A$1:'Data'!$A$326,0),3),IF(ISBLANK(_xlpm.a),"",_xlpm.a))</f>
        <v>13</v>
      </c>
      <c r="J45" s="127" cm="1">
        <f t="array" ref="J45">_xlfn.LET(_xlpm.a,INDEX(Data!$A$1:'Data'!$C$326,MATCH(I41&amp;YEAR-4,Data!$B$1:'Data'!$B$326&amp;Data!$A$1:'Data'!$A$326,0),3),IF(ISBLANK(_xlpm.a),"",_xlpm.a))</f>
        <v>7</v>
      </c>
      <c r="K45" s="120" cm="1">
        <f t="array" ref="K45">_xlfn.LET(_xlpm.a,INDEX(Data!$A$1:'Data'!$C$326,MATCH(I41&amp;YEAR-3,Data!$B$1:'Data'!$B$326&amp;Data!$A$1:'Data'!$A$326,0),3),IF(ISBLANK(_xlpm.a),"",_xlpm.a))</f>
        <v>10</v>
      </c>
      <c r="L45" s="127" cm="1">
        <f t="array" ref="L45">_xlfn.LET(_xlpm.a,INDEX(Data!$A$1:'Data'!$C$326,MATCH(I41&amp;YEAR-2,Data!$B$1:'Data'!$B$326&amp;Data!$A$1:'Data'!$A$326,0),3),IF(ISBLANK(_xlpm.a),"",_xlpm.a))</f>
        <v>4</v>
      </c>
      <c r="M45" s="121" cm="1">
        <f t="array" ref="M45">_xlfn.LET(_xlpm.a,INDEX(Data!$A$1:'Data'!$C$326,MATCH(I41&amp;YEAR-1,Data!$B$1:'Data'!$B$326&amp;Data!$A$1:'Data'!$A$326,0),3),IF(ISBLANK(_xlpm.a),"",_xlpm.a))</f>
        <v>9</v>
      </c>
      <c r="O45" s="148" t="s">
        <v>13</v>
      </c>
      <c r="P45" s="127" cm="1">
        <f t="array" ref="P45">_xlfn.LET(_xlpm.a,INDEX(Data!$A$1:'Data'!$C$326,MATCH(P41&amp;YEAR-5,Data!$B$1:'Data'!$B$326&amp;Data!$A$1:'Data'!$A$326,0),3),IF(ISBLANK(_xlpm.a),"",_xlpm.a))</f>
        <v>6</v>
      </c>
      <c r="Q45" s="121" cm="1">
        <f t="array" ref="Q45">_xlfn.LET(_xlpm.a,INDEX(Data!$A$1:'Data'!$C$326,MATCH(P41&amp;YEAR-4,Data!$B$1:'Data'!$B$326&amp;Data!$A$1:'Data'!$A$326,0),3),IF(ISBLANK(_xlpm.a),"",_xlpm.a))</f>
        <v>4</v>
      </c>
      <c r="R45" s="120" cm="1">
        <f t="array" ref="R45">_xlfn.LET(_xlpm.a,INDEX(Data!$A$1:'Data'!$C$326,MATCH(P41&amp;YEAR-3,Data!$B$1:'Data'!$B$326&amp;Data!$A$1:'Data'!$A$326,0),3),IF(ISBLANK(_xlpm.a),"",_xlpm.a))</f>
        <v>9</v>
      </c>
      <c r="S45" s="127" cm="1">
        <f t="array" ref="S45">_xlfn.LET(_xlpm.a,INDEX(Data!$A$1:'Data'!$C$326,MATCH(P41&amp;YEAR-2,Data!$B$1:'Data'!$B$326&amp;Data!$A$1:'Data'!$A$326,0),3),IF(ISBLANK(_xlpm.a),"",_xlpm.a))</f>
        <v>3</v>
      </c>
      <c r="T45" s="121" cm="1">
        <f t="array" ref="T45">_xlfn.LET(_xlpm.a,INDEX(Data!$A$1:'Data'!$C$326,MATCH(P41&amp;YEAR-1,Data!$B$1:'Data'!$B$326&amp;Data!$A$1:'Data'!$A$326,0),3),IF(ISBLANK(_xlpm.a),"",_xlpm.a))</f>
        <v>10</v>
      </c>
      <c r="V45" s="202">
        <f t="shared" si="1"/>
        <v>2023</v>
      </c>
      <c r="W45" s="203">
        <v>44</v>
      </c>
      <c r="X45" s="201">
        <f>M113</f>
        <v>31</v>
      </c>
    </row>
    <row r="46" spans="1:128">
      <c r="A46" s="148" t="s">
        <v>28</v>
      </c>
      <c r="B46" s="116" cm="1">
        <f t="array" ref="B46">_xlfn.LET(_xlpm.a,INDEX(Data!$A$1:'Data'!$C$326,MATCH(B41+1&amp;YEAR-5,Data!$B$1:'Data'!$B$326&amp;Data!$A$1:'Data'!$A$326,0),3),IF(ISBLANK(_xlpm.a),"",_xlpm.a))</f>
        <v>13</v>
      </c>
      <c r="C46" s="126" cm="1">
        <f t="array" ref="C46">_xlfn.LET(_xlpm.a,INDEX(Data!$A$1:'Data'!$C$326,MATCH(B41+1&amp;YEAR-4,Data!$B$1:'Data'!$B$326&amp;Data!$A$1:'Data'!$A$326,0),3),IF(ISBLANK(_xlpm.a),"",_xlpm.a))</f>
        <v>7</v>
      </c>
      <c r="D46" s="117" cm="1">
        <f t="array" ref="D46">_xlfn.LET(_xlpm.a,INDEX(Data!$A$1:'Data'!$C$326,MATCH(B41+1&amp;YEAR-3,Data!$B$1:'Data'!$B$326&amp;Data!$A$1:'Data'!$A$326,0),3),IF(ISBLANK(_xlpm.a),"",_xlpm.a))</f>
        <v>10</v>
      </c>
      <c r="E46" s="126" cm="1">
        <f t="array" ref="E46">_xlfn.LET(_xlpm.a,INDEX(Data!$A$1:'Data'!$C$326,MATCH(B41+1&amp;YEAR-2,Data!$B$1:'Data'!$B$326&amp;Data!$A$1:'Data'!$A$326,0),3),IF(ISBLANK(_xlpm.a),"",_xlpm.a))</f>
        <v>4</v>
      </c>
      <c r="F46" s="118" cm="1">
        <f t="array" ref="F46">_xlfn.LET(_xlpm.a,INDEX(Data!$A$1:'Data'!$C$326,MATCH(B41+1&amp;YEAR-1,Data!$B$1:'Data'!$B$326&amp;Data!$A$1:'Data'!$A$326,0),3),IF(ISBLANK(_xlpm.a),"",_xlpm.a))</f>
        <v>9</v>
      </c>
      <c r="H46" s="148" t="s">
        <v>28</v>
      </c>
      <c r="I46" s="116" cm="1">
        <f t="array" ref="I46">_xlfn.LET(_xlpm.a,INDEX(Data!$A$1:'Data'!$C$326,MATCH(I41+1&amp;YEAR-5,Data!$B$1:'Data'!$B$326&amp;Data!$A$1:'Data'!$A$326,0),3),IF(ISBLANK(_xlpm.a),"",_xlpm.a))</f>
        <v>6</v>
      </c>
      <c r="J46" s="126" cm="1">
        <f t="array" ref="J46">_xlfn.LET(_xlpm.a,INDEX(Data!$A$1:'Data'!$C$326,MATCH(I41+1&amp;YEAR-4,Data!$B$1:'Data'!$B$326&amp;Data!$A$1:'Data'!$A$326,0),3),IF(ISBLANK(_xlpm.a),"",_xlpm.a))</f>
        <v>4</v>
      </c>
      <c r="K46" s="117" cm="1">
        <f t="array" ref="K46">_xlfn.LET(_xlpm.a,INDEX(Data!$A$1:'Data'!$C$326,MATCH(I41+1&amp;YEAR-3,Data!$B$1:'Data'!$B$326&amp;Data!$A$1:'Data'!$A$326,0),3),IF(ISBLANK(_xlpm.a),"",_xlpm.a))</f>
        <v>9</v>
      </c>
      <c r="L46" s="126" cm="1">
        <f t="array" ref="L46">_xlfn.LET(_xlpm.a,INDEX(Data!$A$1:'Data'!$C$326,MATCH(I41+1&amp;YEAR-2,Data!$B$1:'Data'!$B$326&amp;Data!$A$1:'Data'!$A$326,0),3),IF(ISBLANK(_xlpm.a),"",_xlpm.a))</f>
        <v>3</v>
      </c>
      <c r="M46" s="118" cm="1">
        <f t="array" ref="M46">_xlfn.LET(_xlpm.a,INDEX(Data!$A$1:'Data'!$C$326,MATCH(I41+1&amp;YEAR-1,Data!$B$1:'Data'!$B$326&amp;Data!$A$1:'Data'!$A$326,0),3),IF(ISBLANK(_xlpm.a),"",_xlpm.a))</f>
        <v>10</v>
      </c>
      <c r="O46" s="148" t="s">
        <v>28</v>
      </c>
      <c r="P46" s="126" cm="1">
        <f t="array" ref="P46">_xlfn.LET(_xlpm.a,INDEX(Data!$A$1:'Data'!$C$326,MATCH(P41+1&amp;YEAR-5,Data!$B$1:'Data'!$B$326&amp;Data!$A$1:'Data'!$A$326,0),3),IF(ISBLANK(_xlpm.a),"",_xlpm.a))</f>
        <v>8</v>
      </c>
      <c r="Q46" s="118" cm="1">
        <f t="array" ref="Q46">_xlfn.LET(_xlpm.a,INDEX(Data!$A$1:'Data'!$C$326,MATCH(P41+1&amp;YEAR-4,Data!$B$1:'Data'!$B$326&amp;Data!$A$1:'Data'!$A$326,0),3),IF(ISBLANK(_xlpm.a),"",_xlpm.a))</f>
        <v>1</v>
      </c>
      <c r="R46" s="117" cm="1">
        <f t="array" ref="R46">_xlfn.LET(_xlpm.a,INDEX(Data!$A$1:'Data'!$C$326,MATCH(P41+1&amp;YEAR-3,Data!$B$1:'Data'!$B$326&amp;Data!$A$1:'Data'!$A$326,0),3),IF(ISBLANK(_xlpm.a),"",_xlpm.a))</f>
        <v>5</v>
      </c>
      <c r="S46" s="126" cm="1">
        <f t="array" ref="S46">_xlfn.LET(_xlpm.a,INDEX(Data!$A$1:'Data'!$C$326,MATCH(P41+1&amp;YEAR-2,Data!$B$1:'Data'!$B$326&amp;Data!$A$1:'Data'!$A$326,0),3),IF(ISBLANK(_xlpm.a),"",_xlpm.a))</f>
        <v>2</v>
      </c>
      <c r="T46" s="118" cm="1">
        <f t="array" ref="T46">_xlfn.LET(_xlpm.a,INDEX(Data!$A$1:'Data'!$C$326,MATCH(P41+1&amp;YEAR-1,Data!$B$1:'Data'!$B$326&amp;Data!$A$1:'Data'!$A$326,0),3),IF(ISBLANK(_xlpm.a),"",_xlpm.a))</f>
        <v>37</v>
      </c>
      <c r="V46" s="202">
        <f t="shared" si="1"/>
        <v>2023</v>
      </c>
      <c r="W46" s="203">
        <v>45</v>
      </c>
      <c r="X46" s="201">
        <f>T113</f>
        <v>29</v>
      </c>
    </row>
    <row r="47" spans="1:128">
      <c r="A47" s="149" t="s">
        <v>29</v>
      </c>
      <c r="B47" s="122" cm="1">
        <f t="array" ref="B47">_xlfn.LET(_xlpm.a,INDEX(Data!$A$1:'Data'!$C$326,MATCH(B41+2&amp;YEAR-5,Data!$B$1:'Data'!$B$326&amp;Data!$A$1:'Data'!$A$326,0),3),IF(ISBLANK(_xlpm.a),"",_xlpm.a))</f>
        <v>6</v>
      </c>
      <c r="C47" s="128" cm="1">
        <f t="array" ref="C47">_xlfn.LET(_xlpm.a,INDEX(Data!$A$1:'Data'!$C$326,MATCH(B41+2&amp;YEAR-4,Data!$B$1:'Data'!$B$326&amp;Data!$A$1:'Data'!$A$326,0),3),IF(ISBLANK(_xlpm.a),"",_xlpm.a))</f>
        <v>4</v>
      </c>
      <c r="D47" s="123" cm="1">
        <f t="array" ref="D47">_xlfn.LET(_xlpm.a,INDEX(Data!$A$1:'Data'!$C$326,MATCH(B41+2&amp;YEAR-3,Data!$B$1:'Data'!$B$326&amp;Data!$A$1:'Data'!$A$326,0),3),IF(ISBLANK(_xlpm.a),"",_xlpm.a))</f>
        <v>9</v>
      </c>
      <c r="E47" s="128" cm="1">
        <f t="array" ref="E47">_xlfn.LET(_xlpm.a,INDEX(Data!$A$1:'Data'!$C$326,MATCH(B41+2&amp;YEAR-2,Data!$B$1:'Data'!$B$326&amp;Data!$A$1:'Data'!$A$326,0),3),IF(ISBLANK(_xlpm.a),"",_xlpm.a))</f>
        <v>3</v>
      </c>
      <c r="F47" s="124" cm="1">
        <f t="array" ref="F47">_xlfn.LET(_xlpm.a,INDEX(Data!$A$1:'Data'!$C$326,MATCH(B41+2&amp;YEAR-1,Data!$B$1:'Data'!$B$326&amp;Data!$A$1:'Data'!$A$326,0),3),IF(ISBLANK(_xlpm.a),"",_xlpm.a))</f>
        <v>10</v>
      </c>
      <c r="H47" s="149" t="s">
        <v>29</v>
      </c>
      <c r="I47" s="122" cm="1">
        <f t="array" ref="I47">_xlfn.LET(_xlpm.a,INDEX(Data!$A$1:'Data'!$C$326,MATCH(I41+2&amp;YEAR-5,Data!$B$1:'Data'!$B$326&amp;Data!$A$1:'Data'!$A$326,0),3),IF(ISBLANK(_xlpm.a),"",_xlpm.a))</f>
        <v>8</v>
      </c>
      <c r="J47" s="128" cm="1">
        <f t="array" ref="J47">_xlfn.LET(_xlpm.a,INDEX(Data!$A$1:'Data'!$C$326,MATCH(I41+2&amp;YEAR-4,Data!$B$1:'Data'!$B$326&amp;Data!$A$1:'Data'!$A$326,0),3),IF(ISBLANK(_xlpm.a),"",_xlpm.a))</f>
        <v>1</v>
      </c>
      <c r="K47" s="123" cm="1">
        <f t="array" ref="K47">_xlfn.LET(_xlpm.a,INDEX(Data!$A$1:'Data'!$C$326,MATCH(I41+2&amp;YEAR-3,Data!$B$1:'Data'!$B$326&amp;Data!$A$1:'Data'!$A$326,0),3),IF(ISBLANK(_xlpm.a),"",_xlpm.a))</f>
        <v>5</v>
      </c>
      <c r="L47" s="128" cm="1">
        <f t="array" ref="L47">_xlfn.LET(_xlpm.a,INDEX(Data!$A$1:'Data'!$C$326,MATCH(I41+2&amp;YEAR-2,Data!$B$1:'Data'!$B$326&amp;Data!$A$1:'Data'!$A$326,0),3),IF(ISBLANK(_xlpm.a),"",_xlpm.a))</f>
        <v>2</v>
      </c>
      <c r="M47" s="124" cm="1">
        <f t="array" ref="M47">_xlfn.LET(_xlpm.a,INDEX(Data!$A$1:'Data'!$C$326,MATCH(I41+2&amp;YEAR-1,Data!$B$1:'Data'!$B$326&amp;Data!$A$1:'Data'!$A$326,0),3),IF(ISBLANK(_xlpm.a),"",_xlpm.a))</f>
        <v>37</v>
      </c>
      <c r="O47" s="149" t="s">
        <v>29</v>
      </c>
      <c r="P47" s="128" cm="1">
        <f t="array" ref="P47">_xlfn.LET(_xlpm.a,INDEX(Data!$A$1:'Data'!$C$326,MATCH(P41+2&amp;YEAR-5,Data!$B$1:'Data'!$B$326&amp;Data!$A$1:'Data'!$A$326,0),3),IF(ISBLANK(_xlpm.a),"",_xlpm.a))</f>
        <v>7</v>
      </c>
      <c r="Q47" s="124" cm="1">
        <f t="array" ref="Q47">_xlfn.LET(_xlpm.a,INDEX(Data!$A$1:'Data'!$C$326,MATCH(P41+2&amp;YEAR-4,Data!$B$1:'Data'!$B$326&amp;Data!$A$1:'Data'!$A$326,0),3),IF(ISBLANK(_xlpm.a),"",_xlpm.a))</f>
        <v>0</v>
      </c>
      <c r="R47" s="123" cm="1">
        <f t="array" ref="R47">_xlfn.LET(_xlpm.a,INDEX(Data!$A$1:'Data'!$C$326,MATCH(P41+2&amp;YEAR-3,Data!$B$1:'Data'!$B$326&amp;Data!$A$1:'Data'!$A$326,0),3),IF(ISBLANK(_xlpm.a),"",_xlpm.a))</f>
        <v>5</v>
      </c>
      <c r="S47" s="128" cm="1">
        <f t="array" ref="S47">_xlfn.LET(_xlpm.a,INDEX(Data!$A$1:'Data'!$C$326,MATCH(P41+2&amp;YEAR-2,Data!$B$1:'Data'!$B$326&amp;Data!$A$1:'Data'!$A$326,0),3),IF(ISBLANK(_xlpm.a),"",_xlpm.a))</f>
        <v>2</v>
      </c>
      <c r="T47" s="124" cm="1">
        <f t="array" ref="T47">_xlfn.LET(_xlpm.a,INDEX(Data!$A$1:'Data'!$C$326,MATCH(P41+2&amp;YEAR-1,Data!$B$1:'Data'!$B$326&amp;Data!$A$1:'Data'!$A$326,0),3),IF(ISBLANK(_xlpm.a),"",_xlpm.a))</f>
        <v>18</v>
      </c>
      <c r="V47" s="202">
        <f t="shared" si="1"/>
        <v>2023</v>
      </c>
      <c r="W47" s="203">
        <v>46</v>
      </c>
      <c r="X47" s="201">
        <f>F121</f>
        <v>19</v>
      </c>
    </row>
    <row r="48" spans="1:128">
      <c r="V48" s="202">
        <f t="shared" si="1"/>
        <v>2023</v>
      </c>
      <c r="W48" s="203">
        <v>47</v>
      </c>
      <c r="X48" s="201">
        <f>M121</f>
        <v>18</v>
      </c>
    </row>
    <row r="49" spans="1:128" s="59" customFormat="1">
      <c r="A49" s="151" t="s">
        <v>17</v>
      </c>
      <c r="B49" s="152">
        <v>19</v>
      </c>
      <c r="C49" s="153"/>
      <c r="D49" s="153"/>
      <c r="E49" s="154" t="s">
        <v>18</v>
      </c>
      <c r="F49" s="155">
        <f>ROUND(_xlfn.AGGREGATE(16,3,B51:F55,Perc1),0)</f>
        <v>11</v>
      </c>
      <c r="G49" s="48"/>
      <c r="H49" s="151" t="s">
        <v>17</v>
      </c>
      <c r="I49" s="152">
        <v>20</v>
      </c>
      <c r="J49" s="153"/>
      <c r="K49" s="153"/>
      <c r="L49" s="154" t="s">
        <v>18</v>
      </c>
      <c r="M49" s="155">
        <f>ROUND(_xlfn.AGGREGATE(16,3,I51:M55,Perc1),0)</f>
        <v>13</v>
      </c>
      <c r="N49" s="48"/>
      <c r="O49" s="151" t="s">
        <v>17</v>
      </c>
      <c r="P49" s="152">
        <v>21</v>
      </c>
      <c r="Q49" s="153"/>
      <c r="R49" s="153"/>
      <c r="S49" s="154" t="s">
        <v>18</v>
      </c>
      <c r="T49" s="155">
        <f>ROUND(_xlfn.AGGREGATE(16,3,P51:T55,Perc1),0)</f>
        <v>15</v>
      </c>
      <c r="U49" s="48"/>
      <c r="V49" s="202">
        <f t="shared" si="1"/>
        <v>2023</v>
      </c>
      <c r="W49" s="203">
        <v>48</v>
      </c>
      <c r="X49" s="201">
        <f>T121</f>
        <v>18</v>
      </c>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row>
    <row r="50" spans="1:128" s="45" customFormat="1">
      <c r="A50" s="146"/>
      <c r="B50" s="46" t="s">
        <v>21</v>
      </c>
      <c r="C50" s="46" t="s">
        <v>22</v>
      </c>
      <c r="D50" s="46" t="s">
        <v>23</v>
      </c>
      <c r="E50" s="46" t="s">
        <v>24</v>
      </c>
      <c r="F50" s="147" t="s">
        <v>25</v>
      </c>
      <c r="H50" s="146"/>
      <c r="I50" s="46" t="s">
        <v>21</v>
      </c>
      <c r="J50" s="46" t="s">
        <v>22</v>
      </c>
      <c r="K50" s="46" t="s">
        <v>23</v>
      </c>
      <c r="L50" s="46" t="s">
        <v>24</v>
      </c>
      <c r="M50" s="147" t="s">
        <v>25</v>
      </c>
      <c r="O50" s="146"/>
      <c r="P50" s="46" t="s">
        <v>21</v>
      </c>
      <c r="Q50" s="46" t="s">
        <v>22</v>
      </c>
      <c r="R50" s="46" t="s">
        <v>23</v>
      </c>
      <c r="S50" s="46" t="s">
        <v>24</v>
      </c>
      <c r="T50" s="147" t="s">
        <v>25</v>
      </c>
      <c r="U50"/>
      <c r="V50" s="202">
        <f t="shared" si="1"/>
        <v>2023</v>
      </c>
      <c r="W50" s="203">
        <v>49</v>
      </c>
      <c r="X50" s="201">
        <f>F129</f>
        <v>19</v>
      </c>
    </row>
    <row r="51" spans="1:128">
      <c r="A51" s="148" t="s">
        <v>26</v>
      </c>
      <c r="B51" s="113" cm="1">
        <f t="array" ref="B51">_xlfn.LET(_xlpm.a,INDEX(Data!$A$1:'Data'!$C$326,MATCH(B49-2&amp;YEAR-5,Data!$B$1:'Data'!$B$326&amp;Data!$A$1:'Data'!$A$326,0),3),IF(ISBLANK(_xlpm.a),"",_xlpm.a))</f>
        <v>13</v>
      </c>
      <c r="C51" s="125" cm="1">
        <f t="array" ref="C51">_xlfn.LET(_xlpm.a,INDEX(Data!$A$1:'Data'!$C$326,MATCH(B49-2&amp;YEAR-4,Data!$B$1:'Data'!$B$326&amp;Data!$A$1:'Data'!$A$326,0),3),IF(ISBLANK(_xlpm.a),"",_xlpm.a))</f>
        <v>7</v>
      </c>
      <c r="D51" s="114" cm="1">
        <f t="array" ref="D51">_xlfn.LET(_xlpm.a,INDEX(Data!$A$1:'Data'!$C$326,MATCH(B49-2&amp;YEAR-3,Data!$B$1:'Data'!$B$326&amp;Data!$A$1:'Data'!$A$326,0),3),IF(ISBLANK(_xlpm.a),"",_xlpm.a))</f>
        <v>10</v>
      </c>
      <c r="E51" s="125" cm="1">
        <f t="array" ref="E51">_xlfn.LET(_xlpm.a,INDEX(Data!$A$1:'Data'!$C$326,MATCH(B49-2&amp;YEAR-2,Data!$B$1:'Data'!$B$326&amp;Data!$A$1:'Data'!$A$326,0),3),IF(ISBLANK(_xlpm.a),"",_xlpm.a))</f>
        <v>4</v>
      </c>
      <c r="F51" s="115" cm="1">
        <f t="array" ref="F51">_xlfn.LET(_xlpm.a,INDEX(Data!$A$1:'Data'!$C$326,MATCH(B49-2&amp;YEAR-1,Data!$B$1:'Data'!$B$326&amp;Data!$A$1:'Data'!$A$326,0),3),IF(ISBLANK(_xlpm.a),"",_xlpm.a))</f>
        <v>9</v>
      </c>
      <c r="H51" s="148" t="s">
        <v>26</v>
      </c>
      <c r="I51" s="113" cm="1">
        <f t="array" ref="I51">_xlfn.LET(_xlpm.a,INDEX(Data!$A$1:'Data'!$C$326,MATCH(I49-2&amp;YEAR-5,Data!$B$1:'Data'!$B$326&amp;Data!$A$1:'Data'!$A$326,0),3),IF(ISBLANK(_xlpm.a),"",_xlpm.a))</f>
        <v>6</v>
      </c>
      <c r="J51" s="125" cm="1">
        <f t="array" ref="J51">_xlfn.LET(_xlpm.a,INDEX(Data!$A$1:'Data'!$C$326,MATCH(I49-2&amp;YEAR-4,Data!$B$1:'Data'!$B$326&amp;Data!$A$1:'Data'!$A$326,0),3),IF(ISBLANK(_xlpm.a),"",_xlpm.a))</f>
        <v>4</v>
      </c>
      <c r="K51" s="114" cm="1">
        <f t="array" ref="K51">_xlfn.LET(_xlpm.a,INDEX(Data!$A$1:'Data'!$C$326,MATCH(I49-2&amp;YEAR-3,Data!$B$1:'Data'!$B$326&amp;Data!$A$1:'Data'!$A$326,0),3),IF(ISBLANK(_xlpm.a),"",_xlpm.a))</f>
        <v>9</v>
      </c>
      <c r="L51" s="125" cm="1">
        <f t="array" ref="L51">_xlfn.LET(_xlpm.a,INDEX(Data!$A$1:'Data'!$C$326,MATCH(I49-2&amp;YEAR-2,Data!$B$1:'Data'!$B$326&amp;Data!$A$1:'Data'!$A$326,0),3),IF(ISBLANK(_xlpm.a),"",_xlpm.a))</f>
        <v>3</v>
      </c>
      <c r="M51" s="115" cm="1">
        <f t="array" ref="M51">_xlfn.LET(_xlpm.a,INDEX(Data!$A$1:'Data'!$C$326,MATCH(I49-2&amp;YEAR-1,Data!$B$1:'Data'!$B$326&amp;Data!$A$1:'Data'!$A$326,0),3),IF(ISBLANK(_xlpm.a),"",_xlpm.a))</f>
        <v>10</v>
      </c>
      <c r="O51" s="148" t="s">
        <v>26</v>
      </c>
      <c r="P51" s="113" cm="1">
        <f t="array" ref="P51">_xlfn.LET(_xlpm.a,INDEX(Data!$A$1:'Data'!$C$326,MATCH(P49-2&amp;YEAR-5,Data!$B$1:'Data'!$B$326&amp;Data!$A$1:'Data'!$A$326,0),3),IF(ISBLANK(_xlpm.a),"",_xlpm.a))</f>
        <v>8</v>
      </c>
      <c r="Q51" s="125" cm="1">
        <f t="array" ref="Q51">_xlfn.LET(_xlpm.a,INDEX(Data!$A$1:'Data'!$C$326,MATCH(P49-2&amp;YEAR-4,Data!$B$1:'Data'!$B$326&amp;Data!$A$1:'Data'!$A$326,0),3),IF(ISBLANK(_xlpm.a),"",_xlpm.a))</f>
        <v>1</v>
      </c>
      <c r="R51" s="114" cm="1">
        <f t="array" ref="R51">_xlfn.LET(_xlpm.a,INDEX(Data!$A$1:'Data'!$C$326,MATCH(P49-2&amp;YEAR-3,Data!$B$1:'Data'!$B$326&amp;Data!$A$1:'Data'!$A$326,0),3),IF(ISBLANK(_xlpm.a),"",_xlpm.a))</f>
        <v>5</v>
      </c>
      <c r="S51" s="125" cm="1">
        <f t="array" ref="S51">_xlfn.LET(_xlpm.a,INDEX(Data!$A$1:'Data'!$C$326,MATCH(P49-2&amp;YEAR-2,Data!$B$1:'Data'!$B$326&amp;Data!$A$1:'Data'!$A$326,0),3),IF(ISBLANK(_xlpm.a),"",_xlpm.a))</f>
        <v>2</v>
      </c>
      <c r="T51" s="115" cm="1">
        <f t="array" ref="T51">_xlfn.LET(_xlpm.a,INDEX(Data!$A$1:'Data'!$C$326,MATCH(P49-2&amp;YEAR-1,Data!$B$1:'Data'!$B$326&amp;Data!$A$1:'Data'!$A$326,0),3),IF(ISBLANK(_xlpm.a),"",_xlpm.a))</f>
        <v>37</v>
      </c>
      <c r="V51" s="202">
        <f t="shared" si="1"/>
        <v>2023</v>
      </c>
      <c r="W51" s="203">
        <v>50</v>
      </c>
      <c r="X51" s="201">
        <f>M129</f>
        <v>21</v>
      </c>
    </row>
    <row r="52" spans="1:128">
      <c r="A52" s="148" t="s">
        <v>27</v>
      </c>
      <c r="B52" s="116" cm="1">
        <f t="array" ref="B52">_xlfn.LET(_xlpm.a,INDEX(Data!$A$1:'Data'!$C$326,MATCH(B49-1&amp;YEAR-5,Data!$B$1:'Data'!$B$326&amp;Data!$A$1:'Data'!$A$326,0),3),IF(ISBLANK(_xlpm.a),"",_xlpm.a))</f>
        <v>6</v>
      </c>
      <c r="C52" s="126" cm="1">
        <f t="array" ref="C52">_xlfn.LET(_xlpm.a,INDEX(Data!$A$1:'Data'!$C$326,MATCH(B49-1&amp;YEAR-4,Data!$B$1:'Data'!$B$326&amp;Data!$A$1:'Data'!$A$326,0),3),IF(ISBLANK(_xlpm.a),"",_xlpm.a))</f>
        <v>4</v>
      </c>
      <c r="D52" s="117" cm="1">
        <f t="array" ref="D52">_xlfn.LET(_xlpm.a,INDEX(Data!$A$1:'Data'!$C$326,MATCH(B49-1&amp;YEAR-3,Data!$B$1:'Data'!$B$326&amp;Data!$A$1:'Data'!$A$326,0),3),IF(ISBLANK(_xlpm.a),"",_xlpm.a))</f>
        <v>9</v>
      </c>
      <c r="E52" s="126" cm="1">
        <f t="array" ref="E52">_xlfn.LET(_xlpm.a,INDEX(Data!$A$1:'Data'!$C$326,MATCH(B49-1&amp;YEAR-2,Data!$B$1:'Data'!$B$326&amp;Data!$A$1:'Data'!$A$326,0),3),IF(ISBLANK(_xlpm.a),"",_xlpm.a))</f>
        <v>3</v>
      </c>
      <c r="F52" s="118" cm="1">
        <f t="array" ref="F52">_xlfn.LET(_xlpm.a,INDEX(Data!$A$1:'Data'!$C$326,MATCH(B49-1&amp;YEAR-1,Data!$B$1:'Data'!$B$326&amp;Data!$A$1:'Data'!$A$326,0),3),IF(ISBLANK(_xlpm.a),"",_xlpm.a))</f>
        <v>10</v>
      </c>
      <c r="H52" s="148" t="s">
        <v>27</v>
      </c>
      <c r="I52" s="116" cm="1">
        <f t="array" ref="I52">_xlfn.LET(_xlpm.a,INDEX(Data!$A$1:'Data'!$C$326,MATCH(I49-1&amp;YEAR-5,Data!$B$1:'Data'!$B$326&amp;Data!$A$1:'Data'!$A$326,0),3),IF(ISBLANK(_xlpm.a),"",_xlpm.a))</f>
        <v>8</v>
      </c>
      <c r="J52" s="126" cm="1">
        <f t="array" ref="J52">_xlfn.LET(_xlpm.a,INDEX(Data!$A$1:'Data'!$C$326,MATCH(I49-1&amp;YEAR-4,Data!$B$1:'Data'!$B$326&amp;Data!$A$1:'Data'!$A$326,0),3),IF(ISBLANK(_xlpm.a),"",_xlpm.a))</f>
        <v>1</v>
      </c>
      <c r="K52" s="117" cm="1">
        <f t="array" ref="K52">_xlfn.LET(_xlpm.a,INDEX(Data!$A$1:'Data'!$C$326,MATCH(I49-1&amp;YEAR-3,Data!$B$1:'Data'!$B$326&amp;Data!$A$1:'Data'!$A$326,0),3),IF(ISBLANK(_xlpm.a),"",_xlpm.a))</f>
        <v>5</v>
      </c>
      <c r="L52" s="126" cm="1">
        <f t="array" ref="L52">_xlfn.LET(_xlpm.a,INDEX(Data!$A$1:'Data'!$C$326,MATCH(I49-1&amp;YEAR-2,Data!$B$1:'Data'!$B$326&amp;Data!$A$1:'Data'!$A$326,0),3),IF(ISBLANK(_xlpm.a),"",_xlpm.a))</f>
        <v>2</v>
      </c>
      <c r="M52" s="118" cm="1">
        <f t="array" ref="M52">_xlfn.LET(_xlpm.a,INDEX(Data!$A$1:'Data'!$C$326,MATCH(I49-1&amp;YEAR-1,Data!$B$1:'Data'!$B$326&amp;Data!$A$1:'Data'!$A$326,0),3),IF(ISBLANK(_xlpm.a),"",_xlpm.a))</f>
        <v>37</v>
      </c>
      <c r="O52" s="148" t="s">
        <v>27</v>
      </c>
      <c r="P52" s="116" cm="1">
        <f t="array" ref="P52">_xlfn.LET(_xlpm.a,INDEX(Data!$A$1:'Data'!$C$326,MATCH(P49-1&amp;YEAR-5,Data!$B$1:'Data'!$B$326&amp;Data!$A$1:'Data'!$A$326,0),3),IF(ISBLANK(_xlpm.a),"",_xlpm.a))</f>
        <v>7</v>
      </c>
      <c r="Q52" s="126" cm="1">
        <f t="array" ref="Q52">_xlfn.LET(_xlpm.a,INDEX(Data!$A$1:'Data'!$C$326,MATCH(P49-1&amp;YEAR-4,Data!$B$1:'Data'!$B$326&amp;Data!$A$1:'Data'!$A$326,0),3),IF(ISBLANK(_xlpm.a),"",_xlpm.a))</f>
        <v>0</v>
      </c>
      <c r="R52" s="117" cm="1">
        <f t="array" ref="R52">_xlfn.LET(_xlpm.a,INDEX(Data!$A$1:'Data'!$C$326,MATCH(P49-1&amp;YEAR-3,Data!$B$1:'Data'!$B$326&amp;Data!$A$1:'Data'!$A$326,0),3),IF(ISBLANK(_xlpm.a),"",_xlpm.a))</f>
        <v>5</v>
      </c>
      <c r="S52" s="126" cm="1">
        <f t="array" ref="S52">_xlfn.LET(_xlpm.a,INDEX(Data!$A$1:'Data'!$C$326,MATCH(P49-1&amp;YEAR-2,Data!$B$1:'Data'!$B$326&amp;Data!$A$1:'Data'!$A$326,0),3),IF(ISBLANK(_xlpm.a),"",_xlpm.a))</f>
        <v>2</v>
      </c>
      <c r="T52" s="118" cm="1">
        <f t="array" ref="T52">_xlfn.LET(_xlpm.a,INDEX(Data!$A$1:'Data'!$C$326,MATCH(P49-1&amp;YEAR-1,Data!$B$1:'Data'!$B$326&amp;Data!$A$1:'Data'!$A$326,0),3),IF(ISBLANK(_xlpm.a),"",_xlpm.a))</f>
        <v>18</v>
      </c>
      <c r="V52" s="202">
        <f t="shared" si="1"/>
        <v>2023</v>
      </c>
      <c r="W52" s="203">
        <v>51</v>
      </c>
      <c r="X52" s="201">
        <f>T129</f>
        <v>24</v>
      </c>
    </row>
    <row r="53" spans="1:128">
      <c r="A53" s="148" t="s">
        <v>13</v>
      </c>
      <c r="B53" s="119" cm="1">
        <f t="array" ref="B53">_xlfn.LET(_xlpm.a,INDEX(Data!$A$1:'Data'!$C$326,MATCH(B49&amp;YEAR-5,Data!$B$1:'Data'!$B$326&amp;Data!$A$1:'Data'!$A$326,0),3),IF(ISBLANK(_xlpm.a),"",_xlpm.a))</f>
        <v>8</v>
      </c>
      <c r="C53" s="127" cm="1">
        <f t="array" ref="C53">_xlfn.LET(_xlpm.a,INDEX(Data!$A$1:'Data'!$C$326,MATCH(B49&amp;YEAR-4,Data!$B$1:'Data'!$B$326&amp;Data!$A$1:'Data'!$A$326,0),3),IF(ISBLANK(_xlpm.a),"",_xlpm.a))</f>
        <v>1</v>
      </c>
      <c r="D53" s="120" cm="1">
        <f t="array" ref="D53">_xlfn.LET(_xlpm.a,INDEX(Data!$A$1:'Data'!$C$326,MATCH(B49&amp;YEAR-3,Data!$B$1:'Data'!$B$326&amp;Data!$A$1:'Data'!$A$326,0),3),IF(ISBLANK(_xlpm.a),"",_xlpm.a))</f>
        <v>5</v>
      </c>
      <c r="E53" s="127" cm="1">
        <f t="array" ref="E53">_xlfn.LET(_xlpm.a,INDEX(Data!$A$1:'Data'!$C$326,MATCH(B49&amp;YEAR-2,Data!$B$1:'Data'!$B$326&amp;Data!$A$1:'Data'!$A$326,0),3),IF(ISBLANK(_xlpm.a),"",_xlpm.a))</f>
        <v>2</v>
      </c>
      <c r="F53" s="121" cm="1">
        <f t="array" ref="F53">_xlfn.LET(_xlpm.a,INDEX(Data!$A$1:'Data'!$C$326,MATCH(B49&amp;YEAR-1,Data!$B$1:'Data'!$B$326&amp;Data!$A$1:'Data'!$A$326,0),3),IF(ISBLANK(_xlpm.a),"",_xlpm.a))</f>
        <v>37</v>
      </c>
      <c r="H53" s="148" t="s">
        <v>13</v>
      </c>
      <c r="I53" s="119" cm="1">
        <f t="array" ref="I53">_xlfn.LET(_xlpm.a,INDEX(Data!$A$1:'Data'!$C$326,MATCH(I49&amp;YEAR-5,Data!$B$1:'Data'!$B$326&amp;Data!$A$1:'Data'!$A$326,0),3),IF(ISBLANK(_xlpm.a),"",_xlpm.a))</f>
        <v>7</v>
      </c>
      <c r="J53" s="127" cm="1">
        <f t="array" ref="J53">_xlfn.LET(_xlpm.a,INDEX(Data!$A$1:'Data'!$C$326,MATCH(I49&amp;YEAR-4,Data!$B$1:'Data'!$B$326&amp;Data!$A$1:'Data'!$A$326,0),3),IF(ISBLANK(_xlpm.a),"",_xlpm.a))</f>
        <v>0</v>
      </c>
      <c r="K53" s="120" cm="1">
        <f t="array" ref="K53">_xlfn.LET(_xlpm.a,INDEX(Data!$A$1:'Data'!$C$326,MATCH(I49&amp;YEAR-3,Data!$B$1:'Data'!$B$326&amp;Data!$A$1:'Data'!$A$326,0),3),IF(ISBLANK(_xlpm.a),"",_xlpm.a))</f>
        <v>5</v>
      </c>
      <c r="L53" s="127" cm="1">
        <f t="array" ref="L53">_xlfn.LET(_xlpm.a,INDEX(Data!$A$1:'Data'!$C$326,MATCH(I49&amp;YEAR-2,Data!$B$1:'Data'!$B$326&amp;Data!$A$1:'Data'!$A$326,0),3),IF(ISBLANK(_xlpm.a),"",_xlpm.a))</f>
        <v>2</v>
      </c>
      <c r="M53" s="121" cm="1">
        <f t="array" ref="M53">_xlfn.LET(_xlpm.a,INDEX(Data!$A$1:'Data'!$C$326,MATCH(I49&amp;YEAR-1,Data!$B$1:'Data'!$B$326&amp;Data!$A$1:'Data'!$A$326,0),3),IF(ISBLANK(_xlpm.a),"",_xlpm.a))</f>
        <v>18</v>
      </c>
      <c r="O53" s="148" t="s">
        <v>13</v>
      </c>
      <c r="P53" s="119" cm="1">
        <f t="array" ref="P53">_xlfn.LET(_xlpm.a,INDEX(Data!$A$1:'Data'!$C$326,MATCH(P49&amp;YEAR-5,Data!$B$1:'Data'!$B$326&amp;Data!$A$1:'Data'!$A$326,0),3),IF(ISBLANK(_xlpm.a),"",_xlpm.a))</f>
        <v>13</v>
      </c>
      <c r="Q53" s="127" cm="1">
        <f t="array" ref="Q53">_xlfn.LET(_xlpm.a,INDEX(Data!$A$1:'Data'!$C$326,MATCH(P49&amp;YEAR-4,Data!$B$1:'Data'!$B$326&amp;Data!$A$1:'Data'!$A$326,0),3),IF(ISBLANK(_xlpm.a),"",_xlpm.a))</f>
        <v>0</v>
      </c>
      <c r="R53" s="120" cm="1">
        <f t="array" ref="R53">_xlfn.LET(_xlpm.a,INDEX(Data!$A$1:'Data'!$C$326,MATCH(P49&amp;YEAR-3,Data!$B$1:'Data'!$B$326&amp;Data!$A$1:'Data'!$A$326,0),3),IF(ISBLANK(_xlpm.a),"",_xlpm.a))</f>
        <v>9</v>
      </c>
      <c r="S53" s="127" cm="1">
        <f t="array" ref="S53">_xlfn.LET(_xlpm.a,INDEX(Data!$A$1:'Data'!$C$326,MATCH(P49&amp;YEAR-2,Data!$B$1:'Data'!$B$326&amp;Data!$A$1:'Data'!$A$326,0),3),IF(ISBLANK(_xlpm.a),"",_xlpm.a))</f>
        <v>4</v>
      </c>
      <c r="T53" s="121" cm="1">
        <f t="array" ref="T53">_xlfn.LET(_xlpm.a,INDEX(Data!$A$1:'Data'!$C$326,MATCH(P49&amp;YEAR-1,Data!$B$1:'Data'!$B$326&amp;Data!$A$1:'Data'!$A$326,0),3),IF(ISBLANK(_xlpm.a),"",_xlpm.a))</f>
        <v>16</v>
      </c>
      <c r="V53" s="202">
        <f t="shared" si="1"/>
        <v>2023</v>
      </c>
      <c r="W53" s="203">
        <v>52</v>
      </c>
      <c r="X53" s="201">
        <f>F137</f>
        <v>30</v>
      </c>
    </row>
    <row r="54" spans="1:128">
      <c r="A54" s="148" t="s">
        <v>28</v>
      </c>
      <c r="B54" s="116" cm="1">
        <f t="array" ref="B54">_xlfn.LET(_xlpm.a,INDEX(Data!$A$1:'Data'!$C$326,MATCH(B49+1&amp;YEAR-5,Data!$B$1:'Data'!$B$326&amp;Data!$A$1:'Data'!$A$326,0),3),IF(ISBLANK(_xlpm.a),"",_xlpm.a))</f>
        <v>7</v>
      </c>
      <c r="C54" s="126" cm="1">
        <f t="array" ref="C54">_xlfn.LET(_xlpm.a,INDEX(Data!$A$1:'Data'!$C$326,MATCH(B49+1&amp;YEAR-4,Data!$B$1:'Data'!$B$326&amp;Data!$A$1:'Data'!$A$326,0),3),IF(ISBLANK(_xlpm.a),"",_xlpm.a))</f>
        <v>0</v>
      </c>
      <c r="D54" s="117" cm="1">
        <f t="array" ref="D54">_xlfn.LET(_xlpm.a,INDEX(Data!$A$1:'Data'!$C$326,MATCH(B49+1&amp;YEAR-3,Data!$B$1:'Data'!$B$326&amp;Data!$A$1:'Data'!$A$326,0),3),IF(ISBLANK(_xlpm.a),"",_xlpm.a))</f>
        <v>5</v>
      </c>
      <c r="E54" s="126" cm="1">
        <f t="array" ref="E54">_xlfn.LET(_xlpm.a,INDEX(Data!$A$1:'Data'!$C$326,MATCH(B49+1&amp;YEAR-2,Data!$B$1:'Data'!$B$326&amp;Data!$A$1:'Data'!$A$326,0),3),IF(ISBLANK(_xlpm.a),"",_xlpm.a))</f>
        <v>2</v>
      </c>
      <c r="F54" s="118" cm="1">
        <f t="array" ref="F54">_xlfn.LET(_xlpm.a,INDEX(Data!$A$1:'Data'!$C$326,MATCH(B49+1&amp;YEAR-1,Data!$B$1:'Data'!$B$326&amp;Data!$A$1:'Data'!$A$326,0),3),IF(ISBLANK(_xlpm.a),"",_xlpm.a))</f>
        <v>18</v>
      </c>
      <c r="H54" s="148" t="s">
        <v>28</v>
      </c>
      <c r="I54" s="116" cm="1">
        <f t="array" ref="I54">_xlfn.LET(_xlpm.a,INDEX(Data!$A$1:'Data'!$C$326,MATCH(I49+1&amp;YEAR-5,Data!$B$1:'Data'!$B$326&amp;Data!$A$1:'Data'!$A$326,0),3),IF(ISBLANK(_xlpm.a),"",_xlpm.a))</f>
        <v>13</v>
      </c>
      <c r="J54" s="126" cm="1">
        <f t="array" ref="J54">_xlfn.LET(_xlpm.a,INDEX(Data!$A$1:'Data'!$C$326,MATCH(I49+1&amp;YEAR-4,Data!$B$1:'Data'!$B$326&amp;Data!$A$1:'Data'!$A$326,0),3),IF(ISBLANK(_xlpm.a),"",_xlpm.a))</f>
        <v>0</v>
      </c>
      <c r="K54" s="117" cm="1">
        <f t="array" ref="K54">_xlfn.LET(_xlpm.a,INDEX(Data!$A$1:'Data'!$C$326,MATCH(I49+1&amp;YEAR-3,Data!$B$1:'Data'!$B$326&amp;Data!$A$1:'Data'!$A$326,0),3),IF(ISBLANK(_xlpm.a),"",_xlpm.a))</f>
        <v>9</v>
      </c>
      <c r="L54" s="126" cm="1">
        <f t="array" ref="L54">_xlfn.LET(_xlpm.a,INDEX(Data!$A$1:'Data'!$C$326,MATCH(I49+1&amp;YEAR-2,Data!$B$1:'Data'!$B$326&amp;Data!$A$1:'Data'!$A$326,0),3),IF(ISBLANK(_xlpm.a),"",_xlpm.a))</f>
        <v>4</v>
      </c>
      <c r="M54" s="118" cm="1">
        <f t="array" ref="M54">_xlfn.LET(_xlpm.a,INDEX(Data!$A$1:'Data'!$C$326,MATCH(I49+1&amp;YEAR-1,Data!$B$1:'Data'!$B$326&amp;Data!$A$1:'Data'!$A$326,0),3),IF(ISBLANK(_xlpm.a),"",_xlpm.a))</f>
        <v>16</v>
      </c>
      <c r="O54" s="148" t="s">
        <v>28</v>
      </c>
      <c r="P54" s="116" cm="1">
        <f t="array" ref="P54">_xlfn.LET(_xlpm.a,INDEX(Data!$A$1:'Data'!$C$326,MATCH(P49+1&amp;YEAR-5,Data!$B$1:'Data'!$B$326&amp;Data!$A$1:'Data'!$A$326,0),3),IF(ISBLANK(_xlpm.a),"",_xlpm.a))</f>
        <v>15</v>
      </c>
      <c r="Q54" s="126" cm="1">
        <f t="array" ref="Q54">_xlfn.LET(_xlpm.a,INDEX(Data!$A$1:'Data'!$C$326,MATCH(P49+1&amp;YEAR-4,Data!$B$1:'Data'!$B$326&amp;Data!$A$1:'Data'!$A$326,0),3),IF(ISBLANK(_xlpm.a),"",_xlpm.a))</f>
        <v>3</v>
      </c>
      <c r="R54" s="117" cm="1">
        <f t="array" ref="R54">_xlfn.LET(_xlpm.a,INDEX(Data!$A$1:'Data'!$C$326,MATCH(P49+1&amp;YEAR-3,Data!$B$1:'Data'!$B$326&amp;Data!$A$1:'Data'!$A$326,0),3),IF(ISBLANK(_xlpm.a),"",_xlpm.a))</f>
        <v>11</v>
      </c>
      <c r="S54" s="126" cm="1">
        <f t="array" ref="S54">_xlfn.LET(_xlpm.a,INDEX(Data!$A$1:'Data'!$C$326,MATCH(P49+1&amp;YEAR-2,Data!$B$1:'Data'!$B$326&amp;Data!$A$1:'Data'!$A$326,0),3),IF(ISBLANK(_xlpm.a),"",_xlpm.a))</f>
        <v>0</v>
      </c>
      <c r="T54" s="118" cm="1">
        <f t="array" ref="T54">_xlfn.LET(_xlpm.a,INDEX(Data!$A$1:'Data'!$C$326,MATCH(P49+1&amp;YEAR-1,Data!$B$1:'Data'!$B$326&amp;Data!$A$1:'Data'!$A$326,0),3),IF(ISBLANK(_xlpm.a),"",_xlpm.a))</f>
        <v>18</v>
      </c>
      <c r="V54" s="202">
        <f t="shared" si="1"/>
        <v>2023</v>
      </c>
      <c r="W54" s="203">
        <v>53</v>
      </c>
      <c r="X54" s="201">
        <f>M137</f>
        <v>35</v>
      </c>
    </row>
    <row r="55" spans="1:128">
      <c r="A55" s="149" t="s">
        <v>29</v>
      </c>
      <c r="B55" s="122" cm="1">
        <f t="array" ref="B55">_xlfn.LET(_xlpm.a,INDEX(Data!$A$1:'Data'!$C$326,MATCH(B49+2&amp;YEAR-5,Data!$B$1:'Data'!$B$326&amp;Data!$A$1:'Data'!$A$326,0),3),IF(ISBLANK(_xlpm.a),"",_xlpm.a))</f>
        <v>13</v>
      </c>
      <c r="C55" s="128" cm="1">
        <f t="array" ref="C55">_xlfn.LET(_xlpm.a,INDEX(Data!$A$1:'Data'!$C$326,MATCH(B49+2&amp;YEAR-4,Data!$B$1:'Data'!$B$326&amp;Data!$A$1:'Data'!$A$326,0),3),IF(ISBLANK(_xlpm.a),"",_xlpm.a))</f>
        <v>0</v>
      </c>
      <c r="D55" s="123" cm="1">
        <f t="array" ref="D55">_xlfn.LET(_xlpm.a,INDEX(Data!$A$1:'Data'!$C$326,MATCH(B49+2&amp;YEAR-3,Data!$B$1:'Data'!$B$326&amp;Data!$A$1:'Data'!$A$326,0),3),IF(ISBLANK(_xlpm.a),"",_xlpm.a))</f>
        <v>9</v>
      </c>
      <c r="E55" s="128" cm="1">
        <f t="array" ref="E55">_xlfn.LET(_xlpm.a,INDEX(Data!$A$1:'Data'!$C$326,MATCH(B49+2&amp;YEAR-2,Data!$B$1:'Data'!$B$326&amp;Data!$A$1:'Data'!$A$326,0),3),IF(ISBLANK(_xlpm.a),"",_xlpm.a))</f>
        <v>4</v>
      </c>
      <c r="F55" s="124" cm="1">
        <f t="array" ref="F55">_xlfn.LET(_xlpm.a,INDEX(Data!$A$1:'Data'!$C$326,MATCH(B49+2&amp;YEAR-1,Data!$B$1:'Data'!$B$326&amp;Data!$A$1:'Data'!$A$326,0),3),IF(ISBLANK(_xlpm.a),"",_xlpm.a))</f>
        <v>16</v>
      </c>
      <c r="H55" s="149" t="s">
        <v>29</v>
      </c>
      <c r="I55" s="122" cm="1">
        <f t="array" ref="I55">_xlfn.LET(_xlpm.a,INDEX(Data!$A$1:'Data'!$C$326,MATCH(I49+2&amp;YEAR-5,Data!$B$1:'Data'!$B$326&amp;Data!$A$1:'Data'!$A$326,0),3),IF(ISBLANK(_xlpm.a),"",_xlpm.a))</f>
        <v>15</v>
      </c>
      <c r="J55" s="128" cm="1">
        <f t="array" ref="J55">_xlfn.LET(_xlpm.a,INDEX(Data!$A$1:'Data'!$C$326,MATCH(I49+2&amp;YEAR-4,Data!$B$1:'Data'!$B$326&amp;Data!$A$1:'Data'!$A$326,0),3),IF(ISBLANK(_xlpm.a),"",_xlpm.a))</f>
        <v>3</v>
      </c>
      <c r="K55" s="123" cm="1">
        <f t="array" ref="K55">_xlfn.LET(_xlpm.a,INDEX(Data!$A$1:'Data'!$C$326,MATCH(I49+2&amp;YEAR-3,Data!$B$1:'Data'!$B$326&amp;Data!$A$1:'Data'!$A$326,0),3),IF(ISBLANK(_xlpm.a),"",_xlpm.a))</f>
        <v>11</v>
      </c>
      <c r="L55" s="128" cm="1">
        <f t="array" ref="L55">_xlfn.LET(_xlpm.a,INDEX(Data!$A$1:'Data'!$C$326,MATCH(I49+2&amp;YEAR-2,Data!$B$1:'Data'!$B$326&amp;Data!$A$1:'Data'!$A$326,0),3),IF(ISBLANK(_xlpm.a),"",_xlpm.a))</f>
        <v>0</v>
      </c>
      <c r="M55" s="124" cm="1">
        <f t="array" ref="M55">_xlfn.LET(_xlpm.a,INDEX(Data!$A$1:'Data'!$C$326,MATCH(I49+2&amp;YEAR-1,Data!$B$1:'Data'!$B$326&amp;Data!$A$1:'Data'!$A$326,0),3),IF(ISBLANK(_xlpm.a),"",_xlpm.a))</f>
        <v>18</v>
      </c>
      <c r="O55" s="149" t="s">
        <v>29</v>
      </c>
      <c r="P55" s="122" cm="1">
        <f t="array" ref="P55">_xlfn.LET(_xlpm.a,INDEX(Data!$A$1:'Data'!$C$326,MATCH(P49+2&amp;YEAR-5,Data!$B$1:'Data'!$B$326&amp;Data!$A$1:'Data'!$A$326,0),3),IF(ISBLANK(_xlpm.a),"",_xlpm.a))</f>
        <v>18</v>
      </c>
      <c r="Q55" s="128" cm="1">
        <f t="array" ref="Q55">_xlfn.LET(_xlpm.a,INDEX(Data!$A$1:'Data'!$C$326,MATCH(P49+2&amp;YEAR-4,Data!$B$1:'Data'!$B$326&amp;Data!$A$1:'Data'!$A$326,0),3),IF(ISBLANK(_xlpm.a),"",_xlpm.a))</f>
        <v>5</v>
      </c>
      <c r="R55" s="123" cm="1">
        <f t="array" ref="R55">_xlfn.LET(_xlpm.a,INDEX(Data!$A$1:'Data'!$C$326,MATCH(P49+2&amp;YEAR-3,Data!$B$1:'Data'!$B$326&amp;Data!$A$1:'Data'!$A$326,0),3),IF(ISBLANK(_xlpm.a),"",_xlpm.a))</f>
        <v>13</v>
      </c>
      <c r="S55" s="128" cm="1">
        <f t="array" ref="S55">_xlfn.LET(_xlpm.a,INDEX(Data!$A$1:'Data'!$C$326,MATCH(P49+2&amp;YEAR-2,Data!$B$1:'Data'!$B$326&amp;Data!$A$1:'Data'!$A$326,0),3),IF(ISBLANK(_xlpm.a),"",_xlpm.a))</f>
        <v>9</v>
      </c>
      <c r="T55" s="124" cm="1">
        <f t="array" ref="T55">_xlfn.LET(_xlpm.a,INDEX(Data!$A$1:'Data'!$C$326,MATCH(P49+2&amp;YEAR-1,Data!$B$1:'Data'!$B$326&amp;Data!$A$1:'Data'!$A$326,0),3),IF(ISBLANK(_xlpm.a),"",_xlpm.a))</f>
        <v>14</v>
      </c>
      <c r="V55" s="204"/>
      <c r="W55" s="205"/>
      <c r="X55" s="201"/>
    </row>
    <row r="57" spans="1:128" s="59" customFormat="1">
      <c r="A57" s="151" t="s">
        <v>17</v>
      </c>
      <c r="B57" s="152">
        <v>22</v>
      </c>
      <c r="C57" s="153"/>
      <c r="D57" s="153"/>
      <c r="E57" s="154" t="s">
        <v>18</v>
      </c>
      <c r="F57" s="155">
        <f>ROUND(_xlfn.AGGREGATE(16,3,B59:F63,Perc1),0)</f>
        <v>16</v>
      </c>
      <c r="G57" s="48"/>
      <c r="H57" s="151" t="s">
        <v>17</v>
      </c>
      <c r="I57" s="152">
        <v>23</v>
      </c>
      <c r="J57" s="153"/>
      <c r="K57" s="153"/>
      <c r="L57" s="154" t="s">
        <v>18</v>
      </c>
      <c r="M57" s="155">
        <f>ROUND(_xlfn.AGGREGATE(16,3,I59:M63,Perc1),0)</f>
        <v>18</v>
      </c>
      <c r="N57" s="48"/>
      <c r="O57" s="151" t="s">
        <v>17</v>
      </c>
      <c r="P57" s="152">
        <v>24</v>
      </c>
      <c r="Q57" s="153"/>
      <c r="R57" s="153"/>
      <c r="S57" s="154" t="s">
        <v>18</v>
      </c>
      <c r="T57" s="155">
        <f>ROUND(_xlfn.AGGREGATE(16,3,P59:T63,Perc1),0)</f>
        <v>19</v>
      </c>
      <c r="U57" s="48"/>
      <c r="V57" s="64"/>
      <c r="W57" s="65"/>
      <c r="X57" s="201"/>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row>
    <row r="58" spans="1:128" s="45" customFormat="1">
      <c r="A58" s="156"/>
      <c r="B58" s="49" t="s">
        <v>21</v>
      </c>
      <c r="C58" s="49" t="s">
        <v>22</v>
      </c>
      <c r="D58" s="49" t="s">
        <v>23</v>
      </c>
      <c r="E58" s="49" t="s">
        <v>24</v>
      </c>
      <c r="F58" s="157" t="s">
        <v>25</v>
      </c>
      <c r="H58" s="156"/>
      <c r="I58" s="49" t="s">
        <v>21</v>
      </c>
      <c r="J58" s="49" t="s">
        <v>22</v>
      </c>
      <c r="K58" s="49" t="s">
        <v>23</v>
      </c>
      <c r="L58" s="49" t="s">
        <v>24</v>
      </c>
      <c r="M58" s="157" t="s">
        <v>25</v>
      </c>
      <c r="O58" s="156"/>
      <c r="P58" s="49" t="s">
        <v>21</v>
      </c>
      <c r="Q58" s="49" t="s">
        <v>22</v>
      </c>
      <c r="R58" s="49" t="s">
        <v>23</v>
      </c>
      <c r="S58" s="49" t="s">
        <v>24</v>
      </c>
      <c r="T58" s="157" t="s">
        <v>25</v>
      </c>
      <c r="U58" s="1"/>
      <c r="V58" s="205"/>
      <c r="W58" s="66"/>
      <c r="X58" s="201"/>
    </row>
    <row r="59" spans="1:128">
      <c r="A59" s="148" t="s">
        <v>26</v>
      </c>
      <c r="B59" s="113" cm="1">
        <f t="array" ref="B59">_xlfn.LET(_xlpm.a,INDEX(Data!$A$1:'Data'!$C$326,MATCH(B57-2&amp;YEAR-5,Data!$B$1:'Data'!$B$326&amp;Data!$A$1:'Data'!$A$326,0),3),IF(ISBLANK(_xlpm.a),"",_xlpm.a))</f>
        <v>7</v>
      </c>
      <c r="C59" s="125" cm="1">
        <f t="array" ref="C59">_xlfn.LET(_xlpm.a,INDEX(Data!$A$1:'Data'!$C$326,MATCH(B57-2&amp;YEAR-4,Data!$B$1:'Data'!$B$326&amp;Data!$A$1:'Data'!$A$326,0),3),IF(ISBLANK(_xlpm.a),"",_xlpm.a))</f>
        <v>0</v>
      </c>
      <c r="D59" s="114" cm="1">
        <f t="array" ref="D59">_xlfn.LET(_xlpm.a,INDEX(Data!$A$1:'Data'!$C$326,MATCH(B57-2&amp;YEAR-3,Data!$B$1:'Data'!$B$326&amp;Data!$A$1:'Data'!$A$326,0),3),IF(ISBLANK(_xlpm.a),"",_xlpm.a))</f>
        <v>5</v>
      </c>
      <c r="E59" s="125" cm="1">
        <f t="array" ref="E59">_xlfn.LET(_xlpm.a,INDEX(Data!$A$1:'Data'!$C$326,MATCH(B57-2&amp;YEAR-2,Data!$B$1:'Data'!$B$326&amp;Data!$A$1:'Data'!$A$326,0),3),IF(ISBLANK(_xlpm.a),"",_xlpm.a))</f>
        <v>2</v>
      </c>
      <c r="F59" s="115" cm="1">
        <f t="array" ref="F59">_xlfn.LET(_xlpm.a,INDEX(Data!$A$1:'Data'!$C$326,MATCH(B57-2&amp;YEAR-1,Data!$B$1:'Data'!$B$326&amp;Data!$A$1:'Data'!$A$326,0),3),IF(ISBLANK(_xlpm.a),"",_xlpm.a))</f>
        <v>18</v>
      </c>
      <c r="H59" s="148" t="s">
        <v>26</v>
      </c>
      <c r="I59" s="113" cm="1">
        <f t="array" ref="I59">_xlfn.LET(_xlpm.a,INDEX(Data!$A$1:'Data'!$C$326,MATCH(I57-2&amp;YEAR-5,Data!$B$1:'Data'!$B$326&amp;Data!$A$1:'Data'!$A$326,0),3),IF(ISBLANK(_xlpm.a),"",_xlpm.a))</f>
        <v>13</v>
      </c>
      <c r="J59" s="125" cm="1">
        <f t="array" ref="J59">_xlfn.LET(_xlpm.a,INDEX(Data!$A$1:'Data'!$C$326,MATCH(I57-2&amp;YEAR-4,Data!$B$1:'Data'!$B$326&amp;Data!$A$1:'Data'!$A$326,0),3),IF(ISBLANK(_xlpm.a),"",_xlpm.a))</f>
        <v>0</v>
      </c>
      <c r="K59" s="114" cm="1">
        <f t="array" ref="K59">_xlfn.LET(_xlpm.a,INDEX(Data!$A$1:'Data'!$C$326,MATCH(I57-2&amp;YEAR-3,Data!$B$1:'Data'!$B$326&amp;Data!$A$1:'Data'!$A$326,0),3),IF(ISBLANK(_xlpm.a),"",_xlpm.a))</f>
        <v>9</v>
      </c>
      <c r="L59" s="125" cm="1">
        <f t="array" ref="L59">_xlfn.LET(_xlpm.a,INDEX(Data!$A$1:'Data'!$C$326,MATCH(I57-2&amp;YEAR-2,Data!$B$1:'Data'!$B$326&amp;Data!$A$1:'Data'!$A$326,0),3),IF(ISBLANK(_xlpm.a),"",_xlpm.a))</f>
        <v>4</v>
      </c>
      <c r="M59" s="115" cm="1">
        <f t="array" ref="M59">_xlfn.LET(_xlpm.a,INDEX(Data!$A$1:'Data'!$C$326,MATCH(I57-2&amp;YEAR-1,Data!$B$1:'Data'!$B$326&amp;Data!$A$1:'Data'!$A$326,0),3),IF(ISBLANK(_xlpm.a),"",_xlpm.a))</f>
        <v>16</v>
      </c>
      <c r="O59" s="148" t="s">
        <v>26</v>
      </c>
      <c r="P59" s="113" cm="1">
        <f t="array" ref="P59">_xlfn.LET(_xlpm.a,INDEX(Data!$A$1:'Data'!$C$326,MATCH(P57-2&amp;YEAR-5,Data!$B$1:'Data'!$B$326&amp;Data!$A$1:'Data'!$A$326,0),3),IF(ISBLANK(_xlpm.a),"",_xlpm.a))</f>
        <v>15</v>
      </c>
      <c r="Q59" s="125" cm="1">
        <f t="array" ref="Q59">_xlfn.LET(_xlpm.a,INDEX(Data!$A$1:'Data'!$C$326,MATCH(P57-2&amp;YEAR-4,Data!$B$1:'Data'!$B$326&amp;Data!$A$1:'Data'!$A$326,0),3),IF(ISBLANK(_xlpm.a),"",_xlpm.a))</f>
        <v>3</v>
      </c>
      <c r="R59" s="114" cm="1">
        <f t="array" ref="R59">_xlfn.LET(_xlpm.a,INDEX(Data!$A$1:'Data'!$C$326,MATCH(P57-2&amp;YEAR-3,Data!$B$1:'Data'!$B$326&amp;Data!$A$1:'Data'!$A$326,0),3),IF(ISBLANK(_xlpm.a),"",_xlpm.a))</f>
        <v>11</v>
      </c>
      <c r="S59" s="125" cm="1">
        <f t="array" ref="S59">_xlfn.LET(_xlpm.a,INDEX(Data!$A$1:'Data'!$C$326,MATCH(P57-2&amp;YEAR-2,Data!$B$1:'Data'!$B$326&amp;Data!$A$1:'Data'!$A$326,0),3),IF(ISBLANK(_xlpm.a),"",_xlpm.a))</f>
        <v>0</v>
      </c>
      <c r="T59" s="115" cm="1">
        <f t="array" ref="T59">_xlfn.LET(_xlpm.a,INDEX(Data!$A$1:'Data'!$C$326,MATCH(P57-2&amp;YEAR-1,Data!$B$1:'Data'!$B$326&amp;Data!$A$1:'Data'!$A$326,0),3),IF(ISBLANK(_xlpm.a),"",_xlpm.a))</f>
        <v>18</v>
      </c>
      <c r="V59" s="204"/>
      <c r="W59" s="205"/>
      <c r="X59" s="201"/>
    </row>
    <row r="60" spans="1:128">
      <c r="A60" s="148" t="s">
        <v>27</v>
      </c>
      <c r="B60" s="116" cm="1">
        <f t="array" ref="B60">_xlfn.LET(_xlpm.a,INDEX(Data!$A$1:'Data'!$C$326,MATCH(B57-1&amp;YEAR-5,Data!$B$1:'Data'!$B$326&amp;Data!$A$1:'Data'!$A$326,0),3),IF(ISBLANK(_xlpm.a),"",_xlpm.a))</f>
        <v>13</v>
      </c>
      <c r="C60" s="126" cm="1">
        <f t="array" ref="C60">_xlfn.LET(_xlpm.a,INDEX(Data!$A$1:'Data'!$C$326,MATCH(B57-1&amp;YEAR-4,Data!$B$1:'Data'!$B$326&amp;Data!$A$1:'Data'!$A$326,0),3),IF(ISBLANK(_xlpm.a),"",_xlpm.a))</f>
        <v>0</v>
      </c>
      <c r="D60" s="117" cm="1">
        <f t="array" ref="D60">_xlfn.LET(_xlpm.a,INDEX(Data!$A$1:'Data'!$C$326,MATCH(B57-1&amp;YEAR-3,Data!$B$1:'Data'!$B$326&amp;Data!$A$1:'Data'!$A$326,0),3),IF(ISBLANK(_xlpm.a),"",_xlpm.a))</f>
        <v>9</v>
      </c>
      <c r="E60" s="126" cm="1">
        <f t="array" ref="E60">_xlfn.LET(_xlpm.a,INDEX(Data!$A$1:'Data'!$C$326,MATCH(B57-1&amp;YEAR-2,Data!$B$1:'Data'!$B$326&amp;Data!$A$1:'Data'!$A$326,0),3),IF(ISBLANK(_xlpm.a),"",_xlpm.a))</f>
        <v>4</v>
      </c>
      <c r="F60" s="118" cm="1">
        <f t="array" ref="F60">_xlfn.LET(_xlpm.a,INDEX(Data!$A$1:'Data'!$C$326,MATCH(B57-1&amp;YEAR-1,Data!$B$1:'Data'!$B$326&amp;Data!$A$1:'Data'!$A$326,0),3),IF(ISBLANK(_xlpm.a),"",_xlpm.a))</f>
        <v>16</v>
      </c>
      <c r="H60" s="148" t="s">
        <v>27</v>
      </c>
      <c r="I60" s="116" cm="1">
        <f t="array" ref="I60">_xlfn.LET(_xlpm.a,INDEX(Data!$A$1:'Data'!$C$326,MATCH(I57-1&amp;YEAR-5,Data!$B$1:'Data'!$B$326&amp;Data!$A$1:'Data'!$A$326,0),3),IF(ISBLANK(_xlpm.a),"",_xlpm.a))</f>
        <v>15</v>
      </c>
      <c r="J60" s="126" cm="1">
        <f t="array" ref="J60">_xlfn.LET(_xlpm.a,INDEX(Data!$A$1:'Data'!$C$326,MATCH(I57-1&amp;YEAR-4,Data!$B$1:'Data'!$B$326&amp;Data!$A$1:'Data'!$A$326,0),3),IF(ISBLANK(_xlpm.a),"",_xlpm.a))</f>
        <v>3</v>
      </c>
      <c r="K60" s="117" cm="1">
        <f t="array" ref="K60">_xlfn.LET(_xlpm.a,INDEX(Data!$A$1:'Data'!$C$326,MATCH(I57-1&amp;YEAR-3,Data!$B$1:'Data'!$B$326&amp;Data!$A$1:'Data'!$A$326,0),3),IF(ISBLANK(_xlpm.a),"",_xlpm.a))</f>
        <v>11</v>
      </c>
      <c r="L60" s="126" cm="1">
        <f t="array" ref="L60">_xlfn.LET(_xlpm.a,INDEX(Data!$A$1:'Data'!$C$326,MATCH(I57-1&amp;YEAR-2,Data!$B$1:'Data'!$B$326&amp;Data!$A$1:'Data'!$A$326,0),3),IF(ISBLANK(_xlpm.a),"",_xlpm.a))</f>
        <v>0</v>
      </c>
      <c r="M60" s="118" cm="1">
        <f t="array" ref="M60">_xlfn.LET(_xlpm.a,INDEX(Data!$A$1:'Data'!$C$326,MATCH(I57-1&amp;YEAR-1,Data!$B$1:'Data'!$B$326&amp;Data!$A$1:'Data'!$A$326,0),3),IF(ISBLANK(_xlpm.a),"",_xlpm.a))</f>
        <v>18</v>
      </c>
      <c r="O60" s="148" t="s">
        <v>27</v>
      </c>
      <c r="P60" s="116" cm="1">
        <f t="array" ref="P60">_xlfn.LET(_xlpm.a,INDEX(Data!$A$1:'Data'!$C$326,MATCH(P57-1&amp;YEAR-5,Data!$B$1:'Data'!$B$326&amp;Data!$A$1:'Data'!$A$326,0),3),IF(ISBLANK(_xlpm.a),"",_xlpm.a))</f>
        <v>18</v>
      </c>
      <c r="Q60" s="126" cm="1">
        <f t="array" ref="Q60">_xlfn.LET(_xlpm.a,INDEX(Data!$A$1:'Data'!$C$326,MATCH(P57-1&amp;YEAR-4,Data!$B$1:'Data'!$B$326&amp;Data!$A$1:'Data'!$A$326,0),3),IF(ISBLANK(_xlpm.a),"",_xlpm.a))</f>
        <v>5</v>
      </c>
      <c r="R60" s="117" cm="1">
        <f t="array" ref="R60">_xlfn.LET(_xlpm.a,INDEX(Data!$A$1:'Data'!$C$326,MATCH(P57-1&amp;YEAR-3,Data!$B$1:'Data'!$B$326&amp;Data!$A$1:'Data'!$A$326,0),3),IF(ISBLANK(_xlpm.a),"",_xlpm.a))</f>
        <v>13</v>
      </c>
      <c r="S60" s="126" cm="1">
        <f t="array" ref="S60">_xlfn.LET(_xlpm.a,INDEX(Data!$A$1:'Data'!$C$326,MATCH(P57-1&amp;YEAR-2,Data!$B$1:'Data'!$B$326&amp;Data!$A$1:'Data'!$A$326,0),3),IF(ISBLANK(_xlpm.a),"",_xlpm.a))</f>
        <v>9</v>
      </c>
      <c r="T60" s="118" cm="1">
        <f t="array" ref="T60">_xlfn.LET(_xlpm.a,INDEX(Data!$A$1:'Data'!$C$326,MATCH(P57-1&amp;YEAR-1,Data!$B$1:'Data'!$B$326&amp;Data!$A$1:'Data'!$A$326,0),3),IF(ISBLANK(_xlpm.a),"",_xlpm.a))</f>
        <v>14</v>
      </c>
      <c r="V60" s="204"/>
      <c r="W60" s="205"/>
      <c r="X60" s="201"/>
    </row>
    <row r="61" spans="1:128">
      <c r="A61" s="148" t="s">
        <v>13</v>
      </c>
      <c r="B61" s="119" cm="1">
        <f t="array" ref="B61">_xlfn.LET(_xlpm.a,INDEX(Data!$A$1:'Data'!$C$326,MATCH(B57&amp;YEAR-5,Data!$B$1:'Data'!$B$326&amp;Data!$A$1:'Data'!$A$326,0),3),IF(ISBLANK(_xlpm.a),"",_xlpm.a))</f>
        <v>15</v>
      </c>
      <c r="C61" s="127" cm="1">
        <f t="array" ref="C61">_xlfn.LET(_xlpm.a,INDEX(Data!$A$1:'Data'!$C$326,MATCH(B57&amp;YEAR-4,Data!$B$1:'Data'!$B$326&amp;Data!$A$1:'Data'!$A$326,0),3),IF(ISBLANK(_xlpm.a),"",_xlpm.a))</f>
        <v>3</v>
      </c>
      <c r="D61" s="120" cm="1">
        <f t="array" ref="D61">_xlfn.LET(_xlpm.a,INDEX(Data!$A$1:'Data'!$C$326,MATCH(B57&amp;YEAR-3,Data!$B$1:'Data'!$B$326&amp;Data!$A$1:'Data'!$A$326,0),3),IF(ISBLANK(_xlpm.a),"",_xlpm.a))</f>
        <v>11</v>
      </c>
      <c r="E61" s="127" cm="1">
        <f t="array" ref="E61">_xlfn.LET(_xlpm.a,INDEX(Data!$A$1:'Data'!$C$326,MATCH(B57&amp;YEAR-2,Data!$B$1:'Data'!$B$326&amp;Data!$A$1:'Data'!$A$326,0),3),IF(ISBLANK(_xlpm.a),"",_xlpm.a))</f>
        <v>0</v>
      </c>
      <c r="F61" s="121" cm="1">
        <f t="array" ref="F61">_xlfn.LET(_xlpm.a,INDEX(Data!$A$1:'Data'!$C$326,MATCH(B57&amp;YEAR-1,Data!$B$1:'Data'!$B$326&amp;Data!$A$1:'Data'!$A$326,0),3),IF(ISBLANK(_xlpm.a),"",_xlpm.a))</f>
        <v>18</v>
      </c>
      <c r="H61" s="148" t="s">
        <v>13</v>
      </c>
      <c r="I61" s="119" cm="1">
        <f t="array" ref="I61">_xlfn.LET(_xlpm.a,INDEX(Data!$A$1:'Data'!$C$326,MATCH(I57&amp;YEAR-5,Data!$B$1:'Data'!$B$326&amp;Data!$A$1:'Data'!$A$326,0),3),IF(ISBLANK(_xlpm.a),"",_xlpm.a))</f>
        <v>18</v>
      </c>
      <c r="J61" s="127" cm="1">
        <f t="array" ref="J61">_xlfn.LET(_xlpm.a,INDEX(Data!$A$1:'Data'!$C$326,MATCH(I57&amp;YEAR-4,Data!$B$1:'Data'!$B$326&amp;Data!$A$1:'Data'!$A$326,0),3),IF(ISBLANK(_xlpm.a),"",_xlpm.a))</f>
        <v>5</v>
      </c>
      <c r="K61" s="120" cm="1">
        <f t="array" ref="K61">_xlfn.LET(_xlpm.a,INDEX(Data!$A$1:'Data'!$C$326,MATCH(I57&amp;YEAR-3,Data!$B$1:'Data'!$B$326&amp;Data!$A$1:'Data'!$A$326,0),3),IF(ISBLANK(_xlpm.a),"",_xlpm.a))</f>
        <v>13</v>
      </c>
      <c r="L61" s="127" cm="1">
        <f t="array" ref="L61">_xlfn.LET(_xlpm.a,INDEX(Data!$A$1:'Data'!$C$326,MATCH(I57&amp;YEAR-2,Data!$B$1:'Data'!$B$326&amp;Data!$A$1:'Data'!$A$326,0),3),IF(ISBLANK(_xlpm.a),"",_xlpm.a))</f>
        <v>9</v>
      </c>
      <c r="M61" s="121" cm="1">
        <f t="array" ref="M61">_xlfn.LET(_xlpm.a,INDEX(Data!$A$1:'Data'!$C$326,MATCH(I57&amp;YEAR-1,Data!$B$1:'Data'!$B$326&amp;Data!$A$1:'Data'!$A$326,0),3),IF(ISBLANK(_xlpm.a),"",_xlpm.a))</f>
        <v>14</v>
      </c>
      <c r="O61" s="148" t="s">
        <v>13</v>
      </c>
      <c r="P61" s="119" cm="1">
        <f t="array" ref="P61">_xlfn.LET(_xlpm.a,INDEX(Data!$A$1:'Data'!$C$326,MATCH(P57&amp;YEAR-5,Data!$B$1:'Data'!$B$326&amp;Data!$A$1:'Data'!$A$326,0),3),IF(ISBLANK(_xlpm.a),"",_xlpm.a))</f>
        <v>19</v>
      </c>
      <c r="Q61" s="127" cm="1">
        <f t="array" ref="Q61">_xlfn.LET(_xlpm.a,INDEX(Data!$A$1:'Data'!$C$326,MATCH(P57&amp;YEAR-4,Data!$B$1:'Data'!$B$326&amp;Data!$A$1:'Data'!$A$326,0),3),IF(ISBLANK(_xlpm.a),"",_xlpm.a))</f>
        <v>8</v>
      </c>
      <c r="R61" s="120" cm="1">
        <f t="array" ref="R61">_xlfn.LET(_xlpm.a,INDEX(Data!$A$1:'Data'!$C$326,MATCH(P57&amp;YEAR-3,Data!$B$1:'Data'!$B$326&amp;Data!$A$1:'Data'!$A$326,0),3),IF(ISBLANK(_xlpm.a),"",_xlpm.a))</f>
        <v>11</v>
      </c>
      <c r="S61" s="127" cm="1">
        <f t="array" ref="S61">_xlfn.LET(_xlpm.a,INDEX(Data!$A$1:'Data'!$C$326,MATCH(P57&amp;YEAR-2,Data!$B$1:'Data'!$B$326&amp;Data!$A$1:'Data'!$A$326,0),3),IF(ISBLANK(_xlpm.a),"",_xlpm.a))</f>
        <v>0</v>
      </c>
      <c r="T61" s="121" cm="1">
        <f t="array" ref="T61">_xlfn.LET(_xlpm.a,INDEX(Data!$A$1:'Data'!$C$326,MATCH(P57&amp;YEAR-1,Data!$B$1:'Data'!$B$326&amp;Data!$A$1:'Data'!$A$326,0),3),IF(ISBLANK(_xlpm.a),"",_xlpm.a))</f>
        <v>22</v>
      </c>
      <c r="V61" s="204"/>
      <c r="W61" s="205"/>
      <c r="X61" s="201"/>
    </row>
    <row r="62" spans="1:128">
      <c r="A62" s="148" t="s">
        <v>28</v>
      </c>
      <c r="B62" s="116" cm="1">
        <f t="array" ref="B62">_xlfn.LET(_xlpm.a,INDEX(Data!$A$1:'Data'!$C$326,MATCH(B57+1&amp;YEAR-5,Data!$B$1:'Data'!$B$326&amp;Data!$A$1:'Data'!$A$326,0),3),IF(ISBLANK(_xlpm.a),"",_xlpm.a))</f>
        <v>18</v>
      </c>
      <c r="C62" s="126" cm="1">
        <f t="array" ref="C62">_xlfn.LET(_xlpm.a,INDEX(Data!$A$1:'Data'!$C$326,MATCH(B57+1&amp;YEAR-4,Data!$B$1:'Data'!$B$326&amp;Data!$A$1:'Data'!$A$326,0),3),IF(ISBLANK(_xlpm.a),"",_xlpm.a))</f>
        <v>5</v>
      </c>
      <c r="D62" s="117" cm="1">
        <f t="array" ref="D62">_xlfn.LET(_xlpm.a,INDEX(Data!$A$1:'Data'!$C$326,MATCH(B57+1&amp;YEAR-3,Data!$B$1:'Data'!$B$326&amp;Data!$A$1:'Data'!$A$326,0),3),IF(ISBLANK(_xlpm.a),"",_xlpm.a))</f>
        <v>13</v>
      </c>
      <c r="E62" s="126" cm="1">
        <f t="array" ref="E62">_xlfn.LET(_xlpm.a,INDEX(Data!$A$1:'Data'!$C$326,MATCH(B57+1&amp;YEAR-2,Data!$B$1:'Data'!$B$326&amp;Data!$A$1:'Data'!$A$326,0),3),IF(ISBLANK(_xlpm.a),"",_xlpm.a))</f>
        <v>9</v>
      </c>
      <c r="F62" s="118" cm="1">
        <f t="array" ref="F62">_xlfn.LET(_xlpm.a,INDEX(Data!$A$1:'Data'!$C$326,MATCH(B57+1&amp;YEAR-1,Data!$B$1:'Data'!$B$326&amp;Data!$A$1:'Data'!$A$326,0),3),IF(ISBLANK(_xlpm.a),"",_xlpm.a))</f>
        <v>14</v>
      </c>
      <c r="H62" s="148" t="s">
        <v>28</v>
      </c>
      <c r="I62" s="116" cm="1">
        <f t="array" ref="I62">_xlfn.LET(_xlpm.a,INDEX(Data!$A$1:'Data'!$C$326,MATCH(I57+1&amp;YEAR-5,Data!$B$1:'Data'!$B$326&amp;Data!$A$1:'Data'!$A$326,0),3),IF(ISBLANK(_xlpm.a),"",_xlpm.a))</f>
        <v>19</v>
      </c>
      <c r="J62" s="126" cm="1">
        <f t="array" ref="J62">_xlfn.LET(_xlpm.a,INDEX(Data!$A$1:'Data'!$C$326,MATCH(I57+1&amp;YEAR-4,Data!$B$1:'Data'!$B$326&amp;Data!$A$1:'Data'!$A$326,0),3),IF(ISBLANK(_xlpm.a),"",_xlpm.a))</f>
        <v>8</v>
      </c>
      <c r="K62" s="117" cm="1">
        <f t="array" ref="K62">_xlfn.LET(_xlpm.a,INDEX(Data!$A$1:'Data'!$C$326,MATCH(I57+1&amp;YEAR-3,Data!$B$1:'Data'!$B$326&amp;Data!$A$1:'Data'!$A$326,0),3),IF(ISBLANK(_xlpm.a),"",_xlpm.a))</f>
        <v>11</v>
      </c>
      <c r="L62" s="126" cm="1">
        <f t="array" ref="L62">_xlfn.LET(_xlpm.a,INDEX(Data!$A$1:'Data'!$C$326,MATCH(I57+1&amp;YEAR-2,Data!$B$1:'Data'!$B$326&amp;Data!$A$1:'Data'!$A$326,0),3),IF(ISBLANK(_xlpm.a),"",_xlpm.a))</f>
        <v>0</v>
      </c>
      <c r="M62" s="118" cm="1">
        <f t="array" ref="M62">_xlfn.LET(_xlpm.a,INDEX(Data!$A$1:'Data'!$C$326,MATCH(I57+1&amp;YEAR-1,Data!$B$1:'Data'!$B$326&amp;Data!$A$1:'Data'!$A$326,0),3),IF(ISBLANK(_xlpm.a),"",_xlpm.a))</f>
        <v>22</v>
      </c>
      <c r="O62" s="148" t="s">
        <v>28</v>
      </c>
      <c r="P62" s="116" cm="1">
        <f t="array" ref="P62">_xlfn.LET(_xlpm.a,INDEX(Data!$A$1:'Data'!$C$326,MATCH(P57+1&amp;YEAR-5,Data!$B$1:'Data'!$B$326&amp;Data!$A$1:'Data'!$A$326,0),3),IF(ISBLANK(_xlpm.a),"",_xlpm.a))</f>
        <v>21</v>
      </c>
      <c r="Q62" s="126" cm="1">
        <f t="array" ref="Q62">_xlfn.LET(_xlpm.a,INDEX(Data!$A$1:'Data'!$C$326,MATCH(P57+1&amp;YEAR-4,Data!$B$1:'Data'!$B$326&amp;Data!$A$1:'Data'!$A$326,0),3),IF(ISBLANK(_xlpm.a),"",_xlpm.a))</f>
        <v>11</v>
      </c>
      <c r="R62" s="117" cm="1">
        <f t="array" ref="R62">_xlfn.LET(_xlpm.a,INDEX(Data!$A$1:'Data'!$C$326,MATCH(P57+1&amp;YEAR-3,Data!$B$1:'Data'!$B$326&amp;Data!$A$1:'Data'!$A$326,0),3),IF(ISBLANK(_xlpm.a),"",_xlpm.a))</f>
        <v>8</v>
      </c>
      <c r="S62" s="126" cm="1">
        <f t="array" ref="S62">_xlfn.LET(_xlpm.a,INDEX(Data!$A$1:'Data'!$C$326,MATCH(P57+1&amp;YEAR-2,Data!$B$1:'Data'!$B$326&amp;Data!$A$1:'Data'!$A$326,0),3),IF(ISBLANK(_xlpm.a),"",_xlpm.a))</f>
        <v>8</v>
      </c>
      <c r="T62" s="118" cm="1">
        <f t="array" ref="T62">_xlfn.LET(_xlpm.a,INDEX(Data!$A$1:'Data'!$C$326,MATCH(P57+1&amp;YEAR-1,Data!$B$1:'Data'!$B$326&amp;Data!$A$1:'Data'!$A$326,0),3),IF(ISBLANK(_xlpm.a),"",_xlpm.a))</f>
        <v>31</v>
      </c>
      <c r="V62" s="204"/>
      <c r="W62" s="205"/>
      <c r="X62" s="201"/>
    </row>
    <row r="63" spans="1:128">
      <c r="A63" s="149" t="s">
        <v>29</v>
      </c>
      <c r="B63" s="122" cm="1">
        <f t="array" ref="B63">_xlfn.LET(_xlpm.a,INDEX(Data!$A$1:'Data'!$C$326,MATCH(B57+2&amp;YEAR-5,Data!$B$1:'Data'!$B$326&amp;Data!$A$1:'Data'!$A$326,0),3),IF(ISBLANK(_xlpm.a),"",_xlpm.a))</f>
        <v>19</v>
      </c>
      <c r="C63" s="128" cm="1">
        <f t="array" ref="C63">_xlfn.LET(_xlpm.a,INDEX(Data!$A$1:'Data'!$C$326,MATCH(B57+2&amp;YEAR-4,Data!$B$1:'Data'!$B$326&amp;Data!$A$1:'Data'!$A$326,0),3),IF(ISBLANK(_xlpm.a),"",_xlpm.a))</f>
        <v>8</v>
      </c>
      <c r="D63" s="123" cm="1">
        <f t="array" ref="D63">_xlfn.LET(_xlpm.a,INDEX(Data!$A$1:'Data'!$C$326,MATCH(B57+2&amp;YEAR-3,Data!$B$1:'Data'!$B$326&amp;Data!$A$1:'Data'!$A$326,0),3),IF(ISBLANK(_xlpm.a),"",_xlpm.a))</f>
        <v>11</v>
      </c>
      <c r="E63" s="128" cm="1">
        <f t="array" ref="E63">_xlfn.LET(_xlpm.a,INDEX(Data!$A$1:'Data'!$C$326,MATCH(B57+2&amp;YEAR-2,Data!$B$1:'Data'!$B$326&amp;Data!$A$1:'Data'!$A$326,0),3),IF(ISBLANK(_xlpm.a),"",_xlpm.a))</f>
        <v>0</v>
      </c>
      <c r="F63" s="124" cm="1">
        <f t="array" ref="F63">_xlfn.LET(_xlpm.a,INDEX(Data!$A$1:'Data'!$C$326,MATCH(B57+2&amp;YEAR-1,Data!$B$1:'Data'!$B$326&amp;Data!$A$1:'Data'!$A$326,0),3),IF(ISBLANK(_xlpm.a),"",_xlpm.a))</f>
        <v>22</v>
      </c>
      <c r="H63" s="149" t="s">
        <v>29</v>
      </c>
      <c r="I63" s="122" cm="1">
        <f t="array" ref="I63">_xlfn.LET(_xlpm.a,INDEX(Data!$A$1:'Data'!$C$326,MATCH(I57+2&amp;YEAR-5,Data!$B$1:'Data'!$B$326&amp;Data!$A$1:'Data'!$A$326,0),3),IF(ISBLANK(_xlpm.a),"",_xlpm.a))</f>
        <v>21</v>
      </c>
      <c r="J63" s="128" cm="1">
        <f t="array" ref="J63">_xlfn.LET(_xlpm.a,INDEX(Data!$A$1:'Data'!$C$326,MATCH(I57+2&amp;YEAR-4,Data!$B$1:'Data'!$B$326&amp;Data!$A$1:'Data'!$A$326,0),3),IF(ISBLANK(_xlpm.a),"",_xlpm.a))</f>
        <v>11</v>
      </c>
      <c r="K63" s="123" cm="1">
        <f t="array" ref="K63">_xlfn.LET(_xlpm.a,INDEX(Data!$A$1:'Data'!$C$326,MATCH(I57+2&amp;YEAR-3,Data!$B$1:'Data'!$B$326&amp;Data!$A$1:'Data'!$A$326,0),3),IF(ISBLANK(_xlpm.a),"",_xlpm.a))</f>
        <v>8</v>
      </c>
      <c r="L63" s="128" cm="1">
        <f t="array" ref="L63">_xlfn.LET(_xlpm.a,INDEX(Data!$A$1:'Data'!$C$326,MATCH(I57+2&amp;YEAR-2,Data!$B$1:'Data'!$B$326&amp;Data!$A$1:'Data'!$A$326,0),3),IF(ISBLANK(_xlpm.a),"",_xlpm.a))</f>
        <v>8</v>
      </c>
      <c r="M63" s="124" cm="1">
        <f t="array" ref="M63">_xlfn.LET(_xlpm.a,INDEX(Data!$A$1:'Data'!$C$326,MATCH(I57+2&amp;YEAR-1,Data!$B$1:'Data'!$B$326&amp;Data!$A$1:'Data'!$A$326,0),3),IF(ISBLANK(_xlpm.a),"",_xlpm.a))</f>
        <v>31</v>
      </c>
      <c r="O63" s="149" t="s">
        <v>29</v>
      </c>
      <c r="P63" s="122" cm="1">
        <f t="array" ref="P63">_xlfn.LET(_xlpm.a,INDEX(Data!$A$1:'Data'!$C$326,MATCH(P57+2&amp;YEAR-5,Data!$B$1:'Data'!$B$326&amp;Data!$A$1:'Data'!$A$326,0),3),IF(ISBLANK(_xlpm.a),"",_xlpm.a))</f>
        <v>24</v>
      </c>
      <c r="Q63" s="128" cm="1">
        <f t="array" ref="Q63">_xlfn.LET(_xlpm.a,INDEX(Data!$A$1:'Data'!$C$326,MATCH(P57+2&amp;YEAR-4,Data!$B$1:'Data'!$B$326&amp;Data!$A$1:'Data'!$A$326,0),3),IF(ISBLANK(_xlpm.a),"",_xlpm.a))</f>
        <v>5</v>
      </c>
      <c r="R63" s="123" cm="1">
        <f t="array" ref="R63">_xlfn.LET(_xlpm.a,INDEX(Data!$A$1:'Data'!$C$326,MATCH(P57+2&amp;YEAR-3,Data!$B$1:'Data'!$B$326&amp;Data!$A$1:'Data'!$A$326,0),3),IF(ISBLANK(_xlpm.a),"",_xlpm.a))</f>
        <v>14</v>
      </c>
      <c r="S63" s="128" cm="1">
        <f t="array" ref="S63">_xlfn.LET(_xlpm.a,INDEX(Data!$A$1:'Data'!$C$326,MATCH(P57+2&amp;YEAR-2,Data!$B$1:'Data'!$B$326&amp;Data!$A$1:'Data'!$A$326,0),3),IF(ISBLANK(_xlpm.a),"",_xlpm.a))</f>
        <v>3</v>
      </c>
      <c r="T63" s="124" cm="1">
        <f t="array" ref="T63">_xlfn.LET(_xlpm.a,INDEX(Data!$A$1:'Data'!$C$326,MATCH(P57+2&amp;YEAR-1,Data!$B$1:'Data'!$B$326&amp;Data!$A$1:'Data'!$A$326,0),3),IF(ISBLANK(_xlpm.a),"",_xlpm.a))</f>
        <v>26</v>
      </c>
      <c r="V63" s="204"/>
      <c r="W63" s="205"/>
      <c r="X63" s="201"/>
    </row>
    <row r="65" spans="1:128" s="59" customFormat="1">
      <c r="A65" s="151" t="s">
        <v>17</v>
      </c>
      <c r="B65" s="152">
        <v>25</v>
      </c>
      <c r="C65" s="153"/>
      <c r="D65" s="153"/>
      <c r="E65" s="154" t="s">
        <v>18</v>
      </c>
      <c r="F65" s="155">
        <f>ROUND(_xlfn.AGGREGATE(16,3,B67:F71,Perc1),0)</f>
        <v>21</v>
      </c>
      <c r="G65" s="48"/>
      <c r="H65" s="151" t="s">
        <v>17</v>
      </c>
      <c r="I65" s="152">
        <v>26</v>
      </c>
      <c r="J65" s="153"/>
      <c r="K65" s="153"/>
      <c r="L65" s="154" t="s">
        <v>18</v>
      </c>
      <c r="M65" s="155">
        <f>ROUND(_xlfn.AGGREGATE(16,3,I67:M71,Perc1),0)</f>
        <v>22</v>
      </c>
      <c r="N65" s="48"/>
      <c r="O65" s="151" t="s">
        <v>17</v>
      </c>
      <c r="P65" s="152">
        <v>27</v>
      </c>
      <c r="Q65" s="153"/>
      <c r="R65" s="153"/>
      <c r="S65" s="154" t="s">
        <v>18</v>
      </c>
      <c r="T65" s="155">
        <f>ROUND(_xlfn.AGGREGATE(16,3,P67:T71,Perc1),0)</f>
        <v>24</v>
      </c>
      <c r="U65" s="48"/>
      <c r="V65" s="64"/>
      <c r="W65" s="65"/>
      <c r="X65" s="201"/>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row>
    <row r="66" spans="1:128" s="45" customFormat="1">
      <c r="A66" s="146"/>
      <c r="B66" s="46" t="s">
        <v>21</v>
      </c>
      <c r="C66" s="46" t="s">
        <v>22</v>
      </c>
      <c r="D66" s="46" t="s">
        <v>23</v>
      </c>
      <c r="E66" s="46" t="s">
        <v>24</v>
      </c>
      <c r="F66" s="147" t="s">
        <v>25</v>
      </c>
      <c r="H66" s="146"/>
      <c r="I66" s="46" t="s">
        <v>21</v>
      </c>
      <c r="J66" s="46" t="s">
        <v>22</v>
      </c>
      <c r="K66" s="46" t="s">
        <v>23</v>
      </c>
      <c r="L66" s="46" t="s">
        <v>24</v>
      </c>
      <c r="M66" s="147" t="s">
        <v>25</v>
      </c>
      <c r="O66" s="146"/>
      <c r="P66" s="46" t="s">
        <v>21</v>
      </c>
      <c r="Q66" s="46" t="s">
        <v>22</v>
      </c>
      <c r="R66" s="46" t="s">
        <v>23</v>
      </c>
      <c r="S66" s="46" t="s">
        <v>24</v>
      </c>
      <c r="T66" s="147" t="s">
        <v>25</v>
      </c>
      <c r="U66"/>
      <c r="V66" s="204"/>
      <c r="W66" s="66"/>
      <c r="X66" s="201"/>
    </row>
    <row r="67" spans="1:128">
      <c r="A67" s="148" t="s">
        <v>26</v>
      </c>
      <c r="B67" s="113" cm="1">
        <f t="array" ref="B67">_xlfn.LET(_xlpm.a,INDEX(Data!$A$1:'Data'!$C$326,MATCH(B65-2&amp;YEAR-5,Data!$B$1:'Data'!$B$326&amp;Data!$A$1:'Data'!$A$326,0),3),IF(ISBLANK(_xlpm.a),"",_xlpm.a))</f>
        <v>18</v>
      </c>
      <c r="C67" s="125" cm="1">
        <f t="array" ref="C67">_xlfn.LET(_xlpm.a,INDEX(Data!$A$1:'Data'!$C$326,MATCH(B65-2&amp;YEAR-4,Data!$B$1:'Data'!$B$326&amp;Data!$A$1:'Data'!$A$326,0),3),IF(ISBLANK(_xlpm.a),"",_xlpm.a))</f>
        <v>5</v>
      </c>
      <c r="D67" s="114" cm="1">
        <f t="array" ref="D67">_xlfn.LET(_xlpm.a,INDEX(Data!$A$1:'Data'!$C$326,MATCH(B65-2&amp;YEAR-3,Data!$B$1:'Data'!$B$326&amp;Data!$A$1:'Data'!$A$326,0),3),IF(ISBLANK(_xlpm.a),"",_xlpm.a))</f>
        <v>13</v>
      </c>
      <c r="E67" s="125" cm="1">
        <f t="array" ref="E67">_xlfn.LET(_xlpm.a,INDEX(Data!$A$1:'Data'!$C$326,MATCH(B65-2&amp;YEAR-2,Data!$B$1:'Data'!$B$326&amp;Data!$A$1:'Data'!$A$326,0),3),IF(ISBLANK(_xlpm.a),"",_xlpm.a))</f>
        <v>9</v>
      </c>
      <c r="F67" s="115" cm="1">
        <f t="array" ref="F67">_xlfn.LET(_xlpm.a,INDEX(Data!$A$1:'Data'!$C$326,MATCH(B65-2&amp;YEAR-1,Data!$B$1:'Data'!$B$326&amp;Data!$A$1:'Data'!$A$326,0),3),IF(ISBLANK(_xlpm.a),"",_xlpm.a))</f>
        <v>14</v>
      </c>
      <c r="H67" s="148" t="s">
        <v>26</v>
      </c>
      <c r="I67" s="125" cm="1">
        <f t="array" ref="I67">_xlfn.LET(_xlpm.a,INDEX(Data!$A$1:'Data'!$C$326,MATCH(I65-2&amp;YEAR-5,Data!$B$1:'Data'!$B$326&amp;Data!$A$1:'Data'!$A$326,0),3),IF(ISBLANK(_xlpm.a),"",_xlpm.a))</f>
        <v>19</v>
      </c>
      <c r="J67" s="115" cm="1">
        <f t="array" ref="J67">_xlfn.LET(_xlpm.a,INDEX(Data!$A$1:'Data'!$C$326,MATCH(I65-2&amp;YEAR-4,Data!$B$1:'Data'!$B$326&amp;Data!$A$1:'Data'!$A$326,0),3),IF(ISBLANK(_xlpm.a),"",_xlpm.a))</f>
        <v>8</v>
      </c>
      <c r="K67" s="114" cm="1">
        <f t="array" ref="K67">_xlfn.LET(_xlpm.a,INDEX(Data!$A$1:'Data'!$C$326,MATCH(I65-2&amp;YEAR-3,Data!$B$1:'Data'!$B$326&amp;Data!$A$1:'Data'!$A$326,0),3),IF(ISBLANK(_xlpm.a),"",_xlpm.a))</f>
        <v>11</v>
      </c>
      <c r="L67" s="125" cm="1">
        <f t="array" ref="L67">_xlfn.LET(_xlpm.a,INDEX(Data!$A$1:'Data'!$C$326,MATCH(I65-2&amp;YEAR-2,Data!$B$1:'Data'!$B$326&amp;Data!$A$1:'Data'!$A$326,0),3),IF(ISBLANK(_xlpm.a),"",_xlpm.a))</f>
        <v>0</v>
      </c>
      <c r="M67" s="115" cm="1">
        <f t="array" ref="M67">_xlfn.LET(_xlpm.a,INDEX(Data!$A$1:'Data'!$C$326,MATCH(I65-2&amp;YEAR-1,Data!$B$1:'Data'!$B$326&amp;Data!$A$1:'Data'!$A$326,0),3),IF(ISBLANK(_xlpm.a),"",_xlpm.a))</f>
        <v>22</v>
      </c>
      <c r="O67" s="148" t="s">
        <v>26</v>
      </c>
      <c r="P67" s="125" cm="1">
        <f t="array" ref="P67">_xlfn.LET(_xlpm.a,INDEX(Data!$A$1:'Data'!$C$326,MATCH(P65-2&amp;YEAR-5,Data!$B$1:'Data'!$B$326&amp;Data!$A$1:'Data'!$A$326,0),3),IF(ISBLANK(_xlpm.a),"",_xlpm.a))</f>
        <v>21</v>
      </c>
      <c r="Q67" s="115" cm="1">
        <f t="array" ref="Q67">_xlfn.LET(_xlpm.a,INDEX(Data!$A$1:'Data'!$C$326,MATCH(P65-2&amp;YEAR-4,Data!$B$1:'Data'!$B$326&amp;Data!$A$1:'Data'!$A$326,0),3),IF(ISBLANK(_xlpm.a),"",_xlpm.a))</f>
        <v>11</v>
      </c>
      <c r="R67" s="114" cm="1">
        <f t="array" ref="R67">_xlfn.LET(_xlpm.a,INDEX(Data!$A$1:'Data'!$C$326,MATCH(P65-2&amp;YEAR-3,Data!$B$1:'Data'!$B$326&amp;Data!$A$1:'Data'!$A$326,0),3),IF(ISBLANK(_xlpm.a),"",_xlpm.a))</f>
        <v>8</v>
      </c>
      <c r="S67" s="125" cm="1">
        <f t="array" ref="S67">_xlfn.LET(_xlpm.a,INDEX(Data!$A$1:'Data'!$C$326,MATCH(P65-2&amp;YEAR-2,Data!$B$1:'Data'!$B$326&amp;Data!$A$1:'Data'!$A$326,0),3),IF(ISBLANK(_xlpm.a),"",_xlpm.a))</f>
        <v>8</v>
      </c>
      <c r="T67" s="115" cm="1">
        <f t="array" ref="T67">_xlfn.LET(_xlpm.a,INDEX(Data!$A$1:'Data'!$C$326,MATCH(P65-2&amp;YEAR-1,Data!$B$1:'Data'!$B$326&amp;Data!$A$1:'Data'!$A$326,0),3),IF(ISBLANK(_xlpm.a),"",_xlpm.a))</f>
        <v>31</v>
      </c>
      <c r="V67" s="204"/>
      <c r="W67" s="205"/>
      <c r="X67" s="201"/>
    </row>
    <row r="68" spans="1:128">
      <c r="A68" s="148" t="s">
        <v>27</v>
      </c>
      <c r="B68" s="116" cm="1">
        <f t="array" ref="B68">_xlfn.LET(_xlpm.a,INDEX(Data!$A$1:'Data'!$C$326,MATCH(B65-1&amp;YEAR-5,Data!$B$1:'Data'!$B$326&amp;Data!$A$1:'Data'!$A$326,0),3),IF(ISBLANK(_xlpm.a),"",_xlpm.a))</f>
        <v>19</v>
      </c>
      <c r="C68" s="126" cm="1">
        <f t="array" ref="C68">_xlfn.LET(_xlpm.a,INDEX(Data!$A$1:'Data'!$C$326,MATCH(B65-1&amp;YEAR-4,Data!$B$1:'Data'!$B$326&amp;Data!$A$1:'Data'!$A$326,0),3),IF(ISBLANK(_xlpm.a),"",_xlpm.a))</f>
        <v>8</v>
      </c>
      <c r="D68" s="117" cm="1">
        <f t="array" ref="D68">_xlfn.LET(_xlpm.a,INDEX(Data!$A$1:'Data'!$C$326,MATCH(B65-1&amp;YEAR-3,Data!$B$1:'Data'!$B$326&amp;Data!$A$1:'Data'!$A$326,0),3),IF(ISBLANK(_xlpm.a),"",_xlpm.a))</f>
        <v>11</v>
      </c>
      <c r="E68" s="126" cm="1">
        <f t="array" ref="E68">_xlfn.LET(_xlpm.a,INDEX(Data!$A$1:'Data'!$C$326,MATCH(B65-1&amp;YEAR-2,Data!$B$1:'Data'!$B$326&amp;Data!$A$1:'Data'!$A$326,0),3),IF(ISBLANK(_xlpm.a),"",_xlpm.a))</f>
        <v>0</v>
      </c>
      <c r="F68" s="118" cm="1">
        <f t="array" ref="F68">_xlfn.LET(_xlpm.a,INDEX(Data!$A$1:'Data'!$C$326,MATCH(B65-1&amp;YEAR-1,Data!$B$1:'Data'!$B$326&amp;Data!$A$1:'Data'!$A$326,0),3),IF(ISBLANK(_xlpm.a),"",_xlpm.a))</f>
        <v>22</v>
      </c>
      <c r="H68" s="148" t="s">
        <v>27</v>
      </c>
      <c r="I68" s="126" cm="1">
        <f t="array" ref="I68">_xlfn.LET(_xlpm.a,INDEX(Data!$A$1:'Data'!$C$326,MATCH(I65-1&amp;YEAR-5,Data!$B$1:'Data'!$B$326&amp;Data!$A$1:'Data'!$A$326,0),3),IF(ISBLANK(_xlpm.a),"",_xlpm.a))</f>
        <v>21</v>
      </c>
      <c r="J68" s="118" cm="1">
        <f t="array" ref="J68">_xlfn.LET(_xlpm.a,INDEX(Data!$A$1:'Data'!$C$326,MATCH(I65-1&amp;YEAR-4,Data!$B$1:'Data'!$B$326&amp;Data!$A$1:'Data'!$A$326,0),3),IF(ISBLANK(_xlpm.a),"",_xlpm.a))</f>
        <v>11</v>
      </c>
      <c r="K68" s="117" cm="1">
        <f t="array" ref="K68">_xlfn.LET(_xlpm.a,INDEX(Data!$A$1:'Data'!$C$326,MATCH(I65-1&amp;YEAR-3,Data!$B$1:'Data'!$B$326&amp;Data!$A$1:'Data'!$A$326,0),3),IF(ISBLANK(_xlpm.a),"",_xlpm.a))</f>
        <v>8</v>
      </c>
      <c r="L68" s="126" cm="1">
        <f t="array" ref="L68">_xlfn.LET(_xlpm.a,INDEX(Data!$A$1:'Data'!$C$326,MATCH(I65-1&amp;YEAR-2,Data!$B$1:'Data'!$B$326&amp;Data!$A$1:'Data'!$A$326,0),3),IF(ISBLANK(_xlpm.a),"",_xlpm.a))</f>
        <v>8</v>
      </c>
      <c r="M68" s="118" cm="1">
        <f t="array" ref="M68">_xlfn.LET(_xlpm.a,INDEX(Data!$A$1:'Data'!$C$326,MATCH(I65-1&amp;YEAR-1,Data!$B$1:'Data'!$B$326&amp;Data!$A$1:'Data'!$A$326,0),3),IF(ISBLANK(_xlpm.a),"",_xlpm.a))</f>
        <v>31</v>
      </c>
      <c r="O68" s="148" t="s">
        <v>27</v>
      </c>
      <c r="P68" s="126" cm="1">
        <f t="array" ref="P68">_xlfn.LET(_xlpm.a,INDEX(Data!$A$1:'Data'!$C$326,MATCH(P65-1&amp;YEAR-5,Data!$B$1:'Data'!$B$326&amp;Data!$A$1:'Data'!$A$326,0),3),IF(ISBLANK(_xlpm.a),"",_xlpm.a))</f>
        <v>24</v>
      </c>
      <c r="Q68" s="118" cm="1">
        <f t="array" ref="Q68">_xlfn.LET(_xlpm.a,INDEX(Data!$A$1:'Data'!$C$326,MATCH(P65-1&amp;YEAR-4,Data!$B$1:'Data'!$B$326&amp;Data!$A$1:'Data'!$A$326,0),3),IF(ISBLANK(_xlpm.a),"",_xlpm.a))</f>
        <v>5</v>
      </c>
      <c r="R68" s="117" cm="1">
        <f t="array" ref="R68">_xlfn.LET(_xlpm.a,INDEX(Data!$A$1:'Data'!$C$326,MATCH(P65-1&amp;YEAR-3,Data!$B$1:'Data'!$B$326&amp;Data!$A$1:'Data'!$A$326,0),3),IF(ISBLANK(_xlpm.a),"",_xlpm.a))</f>
        <v>14</v>
      </c>
      <c r="S68" s="126" cm="1">
        <f t="array" ref="S68">_xlfn.LET(_xlpm.a,INDEX(Data!$A$1:'Data'!$C$326,MATCH(P65-1&amp;YEAR-2,Data!$B$1:'Data'!$B$326&amp;Data!$A$1:'Data'!$A$326,0),3),IF(ISBLANK(_xlpm.a),"",_xlpm.a))</f>
        <v>3</v>
      </c>
      <c r="T68" s="118" cm="1">
        <f t="array" ref="T68">_xlfn.LET(_xlpm.a,INDEX(Data!$A$1:'Data'!$C$326,MATCH(P65-1&amp;YEAR-1,Data!$B$1:'Data'!$B$326&amp;Data!$A$1:'Data'!$A$326,0),3),IF(ISBLANK(_xlpm.a),"",_xlpm.a))</f>
        <v>26</v>
      </c>
      <c r="V68" s="204"/>
      <c r="W68" s="205"/>
      <c r="X68" s="201"/>
    </row>
    <row r="69" spans="1:128">
      <c r="A69" s="148" t="s">
        <v>13</v>
      </c>
      <c r="B69" s="119" cm="1">
        <f t="array" ref="B69">_xlfn.LET(_xlpm.a,INDEX(Data!$A$1:'Data'!$C$326,MATCH(B65&amp;YEAR-5,Data!$B$1:'Data'!$B$326&amp;Data!$A$1:'Data'!$A$326,0),3),IF(ISBLANK(_xlpm.a),"",_xlpm.a))</f>
        <v>21</v>
      </c>
      <c r="C69" s="127" cm="1">
        <f t="array" ref="C69">_xlfn.LET(_xlpm.a,INDEX(Data!$A$1:'Data'!$C$326,MATCH(B65&amp;YEAR-4,Data!$B$1:'Data'!$B$326&amp;Data!$A$1:'Data'!$A$326,0),3),IF(ISBLANK(_xlpm.a),"",_xlpm.a))</f>
        <v>11</v>
      </c>
      <c r="D69" s="120" cm="1">
        <f t="array" ref="D69">_xlfn.LET(_xlpm.a,INDEX(Data!$A$1:'Data'!$C$326,MATCH(B65&amp;YEAR-3,Data!$B$1:'Data'!$B$326&amp;Data!$A$1:'Data'!$A$326,0),3),IF(ISBLANK(_xlpm.a),"",_xlpm.a))</f>
        <v>8</v>
      </c>
      <c r="E69" s="127" cm="1">
        <f t="array" ref="E69">_xlfn.LET(_xlpm.a,INDEX(Data!$A$1:'Data'!$C$326,MATCH(B65&amp;YEAR-2,Data!$B$1:'Data'!$B$326&amp;Data!$A$1:'Data'!$A$326,0),3),IF(ISBLANK(_xlpm.a),"",_xlpm.a))</f>
        <v>8</v>
      </c>
      <c r="F69" s="121" cm="1">
        <f t="array" ref="F69">_xlfn.LET(_xlpm.a,INDEX(Data!$A$1:'Data'!$C$326,MATCH(B65&amp;YEAR-1,Data!$B$1:'Data'!$B$326&amp;Data!$A$1:'Data'!$A$326,0),3),IF(ISBLANK(_xlpm.a),"",_xlpm.a))</f>
        <v>31</v>
      </c>
      <c r="H69" s="148" t="s">
        <v>13</v>
      </c>
      <c r="I69" s="127" cm="1">
        <f t="array" ref="I69">_xlfn.LET(_xlpm.a,INDEX(Data!$A$1:'Data'!$C$326,MATCH(I65&amp;YEAR-5,Data!$B$1:'Data'!$B$326&amp;Data!$A$1:'Data'!$A$326,0),3),IF(ISBLANK(_xlpm.a),"",_xlpm.a))</f>
        <v>24</v>
      </c>
      <c r="J69" s="121" cm="1">
        <f t="array" ref="J69">_xlfn.LET(_xlpm.a,INDEX(Data!$A$1:'Data'!$C$326,MATCH(I65&amp;YEAR-4,Data!$B$1:'Data'!$B$326&amp;Data!$A$1:'Data'!$A$326,0),3),IF(ISBLANK(_xlpm.a),"",_xlpm.a))</f>
        <v>5</v>
      </c>
      <c r="K69" s="120" cm="1">
        <f t="array" ref="K69">_xlfn.LET(_xlpm.a,INDEX(Data!$A$1:'Data'!$C$326,MATCH(I65&amp;YEAR-3,Data!$B$1:'Data'!$B$326&amp;Data!$A$1:'Data'!$A$326,0),3),IF(ISBLANK(_xlpm.a),"",_xlpm.a))</f>
        <v>14</v>
      </c>
      <c r="L69" s="127" cm="1">
        <f t="array" ref="L69">_xlfn.LET(_xlpm.a,INDEX(Data!$A$1:'Data'!$C$326,MATCH(I65&amp;YEAR-2,Data!$B$1:'Data'!$B$326&amp;Data!$A$1:'Data'!$A$326,0),3),IF(ISBLANK(_xlpm.a),"",_xlpm.a))</f>
        <v>3</v>
      </c>
      <c r="M69" s="121" cm="1">
        <f t="array" ref="M69">_xlfn.LET(_xlpm.a,INDEX(Data!$A$1:'Data'!$C$326,MATCH(I65&amp;YEAR-1,Data!$B$1:'Data'!$B$326&amp;Data!$A$1:'Data'!$A$326,0),3),IF(ISBLANK(_xlpm.a),"",_xlpm.a))</f>
        <v>26</v>
      </c>
      <c r="O69" s="148" t="s">
        <v>13</v>
      </c>
      <c r="P69" s="127" cm="1">
        <f t="array" ref="P69">_xlfn.LET(_xlpm.a,INDEX(Data!$A$1:'Data'!$C$326,MATCH(P65&amp;YEAR-5,Data!$B$1:'Data'!$B$326&amp;Data!$A$1:'Data'!$A$326,0),3),IF(ISBLANK(_xlpm.a),"",_xlpm.a))</f>
        <v>12</v>
      </c>
      <c r="Q69" s="121" cm="1">
        <f t="array" ref="Q69">_xlfn.LET(_xlpm.a,INDEX(Data!$A$1:'Data'!$C$326,MATCH(P65&amp;YEAR-4,Data!$B$1:'Data'!$B$326&amp;Data!$A$1:'Data'!$A$326,0),3),IF(ISBLANK(_xlpm.a),"",_xlpm.a))</f>
        <v>8</v>
      </c>
      <c r="R69" s="120" cm="1">
        <f t="array" ref="R69">_xlfn.LET(_xlpm.a,INDEX(Data!$A$1:'Data'!$C$326,MATCH(P65&amp;YEAR-3,Data!$B$1:'Data'!$B$326&amp;Data!$A$1:'Data'!$A$326,0),3),IF(ISBLANK(_xlpm.a),"",_xlpm.a))</f>
        <v>4</v>
      </c>
      <c r="S69" s="127" cm="1">
        <f t="array" ref="S69">_xlfn.LET(_xlpm.a,INDEX(Data!$A$1:'Data'!$C$326,MATCH(P65&amp;YEAR-2,Data!$B$1:'Data'!$B$326&amp;Data!$A$1:'Data'!$A$326,0),3),IF(ISBLANK(_xlpm.a),"",_xlpm.a))</f>
        <v>0</v>
      </c>
      <c r="T69" s="121" cm="1">
        <f t="array" ref="T69">_xlfn.LET(_xlpm.a,INDEX(Data!$A$1:'Data'!$C$326,MATCH(P65&amp;YEAR-1,Data!$B$1:'Data'!$B$326&amp;Data!$A$1:'Data'!$A$326,0),3),IF(ISBLANK(_xlpm.a),"",_xlpm.a))</f>
        <v>53</v>
      </c>
      <c r="V69" s="204"/>
      <c r="W69" s="205"/>
      <c r="X69" s="201"/>
    </row>
    <row r="70" spans="1:128">
      <c r="A70" s="148" t="s">
        <v>28</v>
      </c>
      <c r="B70" s="116" cm="1">
        <f t="array" ref="B70">_xlfn.LET(_xlpm.a,INDEX(Data!$A$1:'Data'!$C$326,MATCH(B65+1&amp;YEAR-5,Data!$B$1:'Data'!$B$326&amp;Data!$A$1:'Data'!$A$326,0),3),IF(ISBLANK(_xlpm.a),"",_xlpm.a))</f>
        <v>24</v>
      </c>
      <c r="C70" s="126" cm="1">
        <f t="array" ref="C70">_xlfn.LET(_xlpm.a,INDEX(Data!$A$1:'Data'!$C$326,MATCH(B65+1&amp;YEAR-4,Data!$B$1:'Data'!$B$326&amp;Data!$A$1:'Data'!$A$326,0),3),IF(ISBLANK(_xlpm.a),"",_xlpm.a))</f>
        <v>5</v>
      </c>
      <c r="D70" s="117" cm="1">
        <f t="array" ref="D70">_xlfn.LET(_xlpm.a,INDEX(Data!$A$1:'Data'!$C$326,MATCH(B65+1&amp;YEAR-3,Data!$B$1:'Data'!$B$326&amp;Data!$A$1:'Data'!$A$326,0),3),IF(ISBLANK(_xlpm.a),"",_xlpm.a))</f>
        <v>14</v>
      </c>
      <c r="E70" s="126" cm="1">
        <f t="array" ref="E70">_xlfn.LET(_xlpm.a,INDEX(Data!$A$1:'Data'!$C$326,MATCH(B65+1&amp;YEAR-2,Data!$B$1:'Data'!$B$326&amp;Data!$A$1:'Data'!$A$326,0),3),IF(ISBLANK(_xlpm.a),"",_xlpm.a))</f>
        <v>3</v>
      </c>
      <c r="F70" s="118" cm="1">
        <f t="array" ref="F70">_xlfn.LET(_xlpm.a,INDEX(Data!$A$1:'Data'!$C$326,MATCH(B65+1&amp;YEAR-1,Data!$B$1:'Data'!$B$326&amp;Data!$A$1:'Data'!$A$326,0),3),IF(ISBLANK(_xlpm.a),"",_xlpm.a))</f>
        <v>26</v>
      </c>
      <c r="H70" s="148" t="s">
        <v>28</v>
      </c>
      <c r="I70" s="126" cm="1">
        <f t="array" ref="I70">_xlfn.LET(_xlpm.a,INDEX(Data!$A$1:'Data'!$C$326,MATCH(I65+1&amp;YEAR-5,Data!$B$1:'Data'!$B$326&amp;Data!$A$1:'Data'!$A$326,0),3),IF(ISBLANK(_xlpm.a),"",_xlpm.a))</f>
        <v>12</v>
      </c>
      <c r="J70" s="118" cm="1">
        <f t="array" ref="J70">_xlfn.LET(_xlpm.a,INDEX(Data!$A$1:'Data'!$C$326,MATCH(I65+1&amp;YEAR-4,Data!$B$1:'Data'!$B$326&amp;Data!$A$1:'Data'!$A$326,0),3),IF(ISBLANK(_xlpm.a),"",_xlpm.a))</f>
        <v>8</v>
      </c>
      <c r="K70" s="117" cm="1">
        <f t="array" ref="K70">_xlfn.LET(_xlpm.a,INDEX(Data!$A$1:'Data'!$C$326,MATCH(I65+1&amp;YEAR-3,Data!$B$1:'Data'!$B$326&amp;Data!$A$1:'Data'!$A$326,0),3),IF(ISBLANK(_xlpm.a),"",_xlpm.a))</f>
        <v>4</v>
      </c>
      <c r="L70" s="126" cm="1">
        <f t="array" ref="L70">_xlfn.LET(_xlpm.a,INDEX(Data!$A$1:'Data'!$C$326,MATCH(I65+1&amp;YEAR-2,Data!$B$1:'Data'!$B$326&amp;Data!$A$1:'Data'!$A$326,0),3),IF(ISBLANK(_xlpm.a),"",_xlpm.a))</f>
        <v>0</v>
      </c>
      <c r="M70" s="118" cm="1">
        <f t="array" ref="M70">_xlfn.LET(_xlpm.a,INDEX(Data!$A$1:'Data'!$C$326,MATCH(I65+1&amp;YEAR-1,Data!$B$1:'Data'!$B$326&amp;Data!$A$1:'Data'!$A$326,0),3),IF(ISBLANK(_xlpm.a),"",_xlpm.a))</f>
        <v>53</v>
      </c>
      <c r="O70" s="148" t="s">
        <v>28</v>
      </c>
      <c r="P70" s="126" cm="1">
        <f t="array" ref="P70">_xlfn.LET(_xlpm.a,INDEX(Data!$A$1:'Data'!$C$326,MATCH(P65+1&amp;YEAR-5,Data!$B$1:'Data'!$B$326&amp;Data!$A$1:'Data'!$A$326,0),3),IF(ISBLANK(_xlpm.a),"",_xlpm.a))</f>
        <v>16</v>
      </c>
      <c r="Q70" s="118" cm="1">
        <f t="array" ref="Q70">_xlfn.LET(_xlpm.a,INDEX(Data!$A$1:'Data'!$C$326,MATCH(P65+1&amp;YEAR-4,Data!$B$1:'Data'!$B$326&amp;Data!$A$1:'Data'!$A$326,0),3),IF(ISBLANK(_xlpm.a),"",_xlpm.a))</f>
        <v>3</v>
      </c>
      <c r="R70" s="117" cm="1">
        <f t="array" ref="R70">_xlfn.LET(_xlpm.a,INDEX(Data!$A$1:'Data'!$C$326,MATCH(P65+1&amp;YEAR-3,Data!$B$1:'Data'!$B$326&amp;Data!$A$1:'Data'!$A$326,0),3),IF(ISBLANK(_xlpm.a),"",_xlpm.a))</f>
        <v>8</v>
      </c>
      <c r="S70" s="126" cm="1">
        <f t="array" ref="S70">_xlfn.LET(_xlpm.a,INDEX(Data!$A$1:'Data'!$C$326,MATCH(P65+1&amp;YEAR-2,Data!$B$1:'Data'!$B$326&amp;Data!$A$1:'Data'!$A$326,0),3),IF(ISBLANK(_xlpm.a),"",_xlpm.a))</f>
        <v>5</v>
      </c>
      <c r="T70" s="118" cm="1">
        <f t="array" ref="T70">_xlfn.LET(_xlpm.a,INDEX(Data!$A$1:'Data'!$C$326,MATCH(P65+1&amp;YEAR-1,Data!$B$1:'Data'!$B$326&amp;Data!$A$1:'Data'!$A$326,0),3),IF(ISBLANK(_xlpm.a),"",_xlpm.a))</f>
        <v>34</v>
      </c>
      <c r="V70" s="204"/>
      <c r="W70" s="205"/>
      <c r="X70" s="201"/>
    </row>
    <row r="71" spans="1:128">
      <c r="A71" s="149" t="s">
        <v>29</v>
      </c>
      <c r="B71" s="122" cm="1">
        <f t="array" ref="B71">_xlfn.LET(_xlpm.a,INDEX(Data!$A$1:'Data'!$C$326,MATCH(B65+2&amp;YEAR-5,Data!$B$1:'Data'!$B$326&amp;Data!$A$1:'Data'!$A$326,0),3),IF(ISBLANK(_xlpm.a),"",_xlpm.a))</f>
        <v>12</v>
      </c>
      <c r="C71" s="128" cm="1">
        <f t="array" ref="C71">_xlfn.LET(_xlpm.a,INDEX(Data!$A$1:'Data'!$C$326,MATCH(B65+2&amp;YEAR-4,Data!$B$1:'Data'!$B$326&amp;Data!$A$1:'Data'!$A$326,0),3),IF(ISBLANK(_xlpm.a),"",_xlpm.a))</f>
        <v>8</v>
      </c>
      <c r="D71" s="123" cm="1">
        <f t="array" ref="D71">_xlfn.LET(_xlpm.a,INDEX(Data!$A$1:'Data'!$C$326,MATCH(B65+2&amp;YEAR-3,Data!$B$1:'Data'!$B$326&amp;Data!$A$1:'Data'!$A$326,0),3),IF(ISBLANK(_xlpm.a),"",_xlpm.a))</f>
        <v>4</v>
      </c>
      <c r="E71" s="128" cm="1">
        <f t="array" ref="E71">_xlfn.LET(_xlpm.a,INDEX(Data!$A$1:'Data'!$C$326,MATCH(B65+2&amp;YEAR-2,Data!$B$1:'Data'!$B$326&amp;Data!$A$1:'Data'!$A$326,0),3),IF(ISBLANK(_xlpm.a),"",_xlpm.a))</f>
        <v>0</v>
      </c>
      <c r="F71" s="124" cm="1">
        <f t="array" ref="F71">_xlfn.LET(_xlpm.a,INDEX(Data!$A$1:'Data'!$C$326,MATCH(B65+2&amp;YEAR-1,Data!$B$1:'Data'!$B$326&amp;Data!$A$1:'Data'!$A$326,0),3),IF(ISBLANK(_xlpm.a),"",_xlpm.a))</f>
        <v>53</v>
      </c>
      <c r="H71" s="149" t="s">
        <v>29</v>
      </c>
      <c r="I71" s="128" cm="1">
        <f t="array" ref="I71">_xlfn.LET(_xlpm.a,INDEX(Data!$A$1:'Data'!$C$326,MATCH(I65+2&amp;YEAR-5,Data!$B$1:'Data'!$B$326&amp;Data!$A$1:'Data'!$A$326,0),3),IF(ISBLANK(_xlpm.a),"",_xlpm.a))</f>
        <v>16</v>
      </c>
      <c r="J71" s="124" cm="1">
        <f t="array" ref="J71">_xlfn.LET(_xlpm.a,INDEX(Data!$A$1:'Data'!$C$326,MATCH(I65+2&amp;YEAR-4,Data!$B$1:'Data'!$B$326&amp;Data!$A$1:'Data'!$A$326,0),3),IF(ISBLANK(_xlpm.a),"",_xlpm.a))</f>
        <v>3</v>
      </c>
      <c r="K71" s="123" cm="1">
        <f t="array" ref="K71">_xlfn.LET(_xlpm.a,INDEX(Data!$A$1:'Data'!$C$326,MATCH(I65+2&amp;YEAR-3,Data!$B$1:'Data'!$B$326&amp;Data!$A$1:'Data'!$A$326,0),3),IF(ISBLANK(_xlpm.a),"",_xlpm.a))</f>
        <v>8</v>
      </c>
      <c r="L71" s="128" cm="1">
        <f t="array" ref="L71">_xlfn.LET(_xlpm.a,INDEX(Data!$A$1:'Data'!$C$326,MATCH(I65+2&amp;YEAR-2,Data!$B$1:'Data'!$B$326&amp;Data!$A$1:'Data'!$A$326,0),3),IF(ISBLANK(_xlpm.a),"",_xlpm.a))</f>
        <v>5</v>
      </c>
      <c r="M71" s="124" cm="1">
        <f t="array" ref="M71">_xlfn.LET(_xlpm.a,INDEX(Data!$A$1:'Data'!$C$326,MATCH(I65+2&amp;YEAR-1,Data!$B$1:'Data'!$B$326&amp;Data!$A$1:'Data'!$A$326,0),3),IF(ISBLANK(_xlpm.a),"",_xlpm.a))</f>
        <v>34</v>
      </c>
      <c r="O71" s="149" t="s">
        <v>29</v>
      </c>
      <c r="P71" s="128" cm="1">
        <f t="array" ref="P71">_xlfn.LET(_xlpm.a,INDEX(Data!$A$1:'Data'!$C$326,MATCH(P65+2&amp;YEAR-5,Data!$B$1:'Data'!$B$326&amp;Data!$A$1:'Data'!$A$326,0),3),IF(ISBLANK(_xlpm.a),"",_xlpm.a))</f>
        <v>11</v>
      </c>
      <c r="Q71" s="124" cm="1">
        <f t="array" ref="Q71">_xlfn.LET(_xlpm.a,INDEX(Data!$A$1:'Data'!$C$326,MATCH(P65+2&amp;YEAR-4,Data!$B$1:'Data'!$B$326&amp;Data!$A$1:'Data'!$A$326,0),3),IF(ISBLANK(_xlpm.a),"",_xlpm.a))</f>
        <v>6</v>
      </c>
      <c r="R71" s="123" cm="1">
        <f t="array" ref="R71">_xlfn.LET(_xlpm.a,INDEX(Data!$A$1:'Data'!$C$326,MATCH(P65+2&amp;YEAR-3,Data!$B$1:'Data'!$B$326&amp;Data!$A$1:'Data'!$A$326,0),3),IF(ISBLANK(_xlpm.a),"",_xlpm.a))</f>
        <v>6</v>
      </c>
      <c r="S71" s="128" cm="1">
        <f t="array" ref="S71">_xlfn.LET(_xlpm.a,INDEX(Data!$A$1:'Data'!$C$326,MATCH(P65+2&amp;YEAR-2,Data!$B$1:'Data'!$B$326&amp;Data!$A$1:'Data'!$A$326,0),3),IF(ISBLANK(_xlpm.a),"",_xlpm.a))</f>
        <v>8</v>
      </c>
      <c r="T71" s="124" cm="1">
        <f t="array" ref="T71">_xlfn.LET(_xlpm.a,INDEX(Data!$A$1:'Data'!$C$326,MATCH(P65+2&amp;YEAR-1,Data!$B$1:'Data'!$B$326&amp;Data!$A$1:'Data'!$A$326,0),3),IF(ISBLANK(_xlpm.a),"",_xlpm.a))</f>
        <v>31</v>
      </c>
      <c r="V71" s="204"/>
      <c r="W71" s="205"/>
      <c r="X71" s="201"/>
    </row>
    <row r="73" spans="1:128" s="59" customFormat="1">
      <c r="A73" s="151" t="s">
        <v>17</v>
      </c>
      <c r="B73" s="152">
        <v>28</v>
      </c>
      <c r="C73" s="153"/>
      <c r="D73" s="153"/>
      <c r="E73" s="154" t="s">
        <v>18</v>
      </c>
      <c r="F73" s="155">
        <f>ROUND(_xlfn.AGGREGATE(16,3,B75:F79,Perc1),0)</f>
        <v>24</v>
      </c>
      <c r="G73" s="48"/>
      <c r="H73" s="151" t="s">
        <v>17</v>
      </c>
      <c r="I73" s="152">
        <v>29</v>
      </c>
      <c r="J73" s="153"/>
      <c r="K73" s="153"/>
      <c r="L73" s="154" t="s">
        <v>18</v>
      </c>
      <c r="M73" s="155">
        <f>ROUND(_xlfn.AGGREGATE(16,3,I75:M79,Perc1),0)</f>
        <v>18</v>
      </c>
      <c r="N73" s="48"/>
      <c r="O73" s="151" t="s">
        <v>17</v>
      </c>
      <c r="P73" s="152">
        <v>30</v>
      </c>
      <c r="Q73" s="153"/>
      <c r="R73" s="153"/>
      <c r="S73" s="154" t="s">
        <v>18</v>
      </c>
      <c r="T73" s="155">
        <f>ROUND(_xlfn.AGGREGATE(16,3,P75:T79,Perc1),0)</f>
        <v>25</v>
      </c>
      <c r="U73" s="48"/>
      <c r="V73" s="64"/>
      <c r="W73" s="65"/>
      <c r="X73" s="201"/>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row>
    <row r="74" spans="1:128" s="45" customFormat="1">
      <c r="A74" s="156"/>
      <c r="B74" s="49" t="s">
        <v>21</v>
      </c>
      <c r="C74" s="49" t="s">
        <v>22</v>
      </c>
      <c r="D74" s="49" t="s">
        <v>23</v>
      </c>
      <c r="E74" s="49" t="s">
        <v>24</v>
      </c>
      <c r="F74" s="157" t="s">
        <v>25</v>
      </c>
      <c r="H74" s="156"/>
      <c r="I74" s="49" t="s">
        <v>21</v>
      </c>
      <c r="J74" s="49" t="s">
        <v>22</v>
      </c>
      <c r="K74" s="49" t="s">
        <v>23</v>
      </c>
      <c r="L74" s="49" t="s">
        <v>24</v>
      </c>
      <c r="M74" s="157" t="s">
        <v>25</v>
      </c>
      <c r="O74" s="156"/>
      <c r="P74" s="49" t="s">
        <v>21</v>
      </c>
      <c r="Q74" s="49" t="s">
        <v>22</v>
      </c>
      <c r="R74" s="49" t="s">
        <v>23</v>
      </c>
      <c r="S74" s="49" t="s">
        <v>24</v>
      </c>
      <c r="T74" s="157" t="s">
        <v>25</v>
      </c>
      <c r="U74" s="1"/>
      <c r="V74" s="205"/>
      <c r="W74" s="66"/>
      <c r="X74" s="201"/>
    </row>
    <row r="75" spans="1:128">
      <c r="A75" s="148" t="s">
        <v>26</v>
      </c>
      <c r="B75" s="125" cm="1">
        <f t="array" ref="B75">_xlfn.LET(_xlpm.a,INDEX(Data!$A$1:'Data'!$C$326,MATCH(B73-2&amp;YEAR-5,Data!$B$1:'Data'!$B$326&amp;Data!$A$1:'Data'!$A$326,0),3),IF(ISBLANK(_xlpm.a),"",_xlpm.a))</f>
        <v>24</v>
      </c>
      <c r="C75" s="115" cm="1">
        <f t="array" ref="C75">_xlfn.LET(_xlpm.a,INDEX(Data!$A$1:'Data'!$C$326,MATCH(B73-2&amp;YEAR-4,Data!$B$1:'Data'!$B$326&amp;Data!$A$1:'Data'!$A$326,0),3),IF(ISBLANK(_xlpm.a),"",_xlpm.a))</f>
        <v>5</v>
      </c>
      <c r="D75" s="114" cm="1">
        <f t="array" ref="D75">_xlfn.LET(_xlpm.a,INDEX(Data!$A$1:'Data'!$C$326,MATCH(B73-2&amp;YEAR-3,Data!$B$1:'Data'!$B$326&amp;Data!$A$1:'Data'!$A$326,0),3),IF(ISBLANK(_xlpm.a),"",_xlpm.a))</f>
        <v>14</v>
      </c>
      <c r="E75" s="125" cm="1">
        <f t="array" ref="E75">_xlfn.LET(_xlpm.a,INDEX(Data!$A$1:'Data'!$C$326,MATCH(B73-2&amp;YEAR-2,Data!$B$1:'Data'!$B$326&amp;Data!$A$1:'Data'!$A$326,0),3),IF(ISBLANK(_xlpm.a),"",_xlpm.a))</f>
        <v>3</v>
      </c>
      <c r="F75" s="115" cm="1">
        <f t="array" ref="F75">_xlfn.LET(_xlpm.a,INDEX(Data!$A$1:'Data'!$C$326,MATCH(B73-2&amp;YEAR-1,Data!$B$1:'Data'!$B$326&amp;Data!$A$1:'Data'!$A$326,0),3),IF(ISBLANK(_xlpm.a),"",_xlpm.a))</f>
        <v>26</v>
      </c>
      <c r="H75" s="148" t="s">
        <v>26</v>
      </c>
      <c r="I75" s="125" cm="1">
        <f t="array" ref="I75">_xlfn.LET(_xlpm.a,INDEX(Data!$A$1:'Data'!$C$326,MATCH(I73-2&amp;YEAR-5,Data!$B$1:'Data'!$B$326&amp;Data!$A$1:'Data'!$A$326,0),3),IF(ISBLANK(_xlpm.a),"",_xlpm.a))</f>
        <v>12</v>
      </c>
      <c r="J75" s="115" cm="1">
        <f t="array" ref="J75">_xlfn.LET(_xlpm.a,INDEX(Data!$A$1:'Data'!$C$326,MATCH(I73-2&amp;YEAR-4,Data!$B$1:'Data'!$B$326&amp;Data!$A$1:'Data'!$A$326,0),3),IF(ISBLANK(_xlpm.a),"",_xlpm.a))</f>
        <v>8</v>
      </c>
      <c r="K75" s="114" cm="1">
        <f t="array" ref="K75">_xlfn.LET(_xlpm.a,INDEX(Data!$A$1:'Data'!$C$326,MATCH(I73-2&amp;YEAR-3,Data!$B$1:'Data'!$B$326&amp;Data!$A$1:'Data'!$A$326,0),3),IF(ISBLANK(_xlpm.a),"",_xlpm.a))</f>
        <v>4</v>
      </c>
      <c r="L75" s="125" cm="1">
        <f t="array" ref="L75">_xlfn.LET(_xlpm.a,INDEX(Data!$A$1:'Data'!$C$326,MATCH(I73-2&amp;YEAR-2,Data!$B$1:'Data'!$B$326&amp;Data!$A$1:'Data'!$A$326,0),3),IF(ISBLANK(_xlpm.a),"",_xlpm.a))</f>
        <v>0</v>
      </c>
      <c r="M75" s="115" cm="1">
        <f t="array" ref="M75">_xlfn.LET(_xlpm.a,INDEX(Data!$A$1:'Data'!$C$326,MATCH(I73-2&amp;YEAR-1,Data!$B$1:'Data'!$B$326&amp;Data!$A$1:'Data'!$A$326,0),3),IF(ISBLANK(_xlpm.a),"",_xlpm.a))</f>
        <v>53</v>
      </c>
      <c r="O75" s="148" t="s">
        <v>26</v>
      </c>
      <c r="P75" s="125" cm="1">
        <f t="array" ref="P75">_xlfn.LET(_xlpm.a,INDEX(Data!$A$1:'Data'!$C$326,MATCH(P73-2&amp;YEAR-5,Data!$B$1:'Data'!$B$326&amp;Data!$A$1:'Data'!$A$326,0),3),IF(ISBLANK(_xlpm.a),"",_xlpm.a))</f>
        <v>16</v>
      </c>
      <c r="Q75" s="114" cm="1">
        <f t="array" ref="Q75">_xlfn.LET(_xlpm.a,INDEX(Data!$A$1:'Data'!$C$326,MATCH(P73-2&amp;YEAR-4,Data!$B$1:'Data'!$B$326&amp;Data!$A$1:'Data'!$A$326,0),3),IF(ISBLANK(_xlpm.a),"",_xlpm.a))</f>
        <v>3</v>
      </c>
      <c r="R75" s="125" cm="1">
        <f t="array" ref="R75">_xlfn.LET(_xlpm.a,INDEX(Data!$A$1:'Data'!$C$326,MATCH(P73-2&amp;YEAR-3,Data!$B$1:'Data'!$B$326&amp;Data!$A$1:'Data'!$A$326,0),3),IF(ISBLANK(_xlpm.a),"",_xlpm.a))</f>
        <v>8</v>
      </c>
      <c r="S75" s="125" cm="1">
        <f t="array" ref="S75">_xlfn.LET(_xlpm.a,INDEX(Data!$A$1:'Data'!$C$326,MATCH(P73-2&amp;YEAR-2,Data!$B$1:'Data'!$B$326&amp;Data!$A$1:'Data'!$A$326,0),3),IF(ISBLANK(_xlpm.a),"",_xlpm.a))</f>
        <v>5</v>
      </c>
      <c r="T75" s="115" cm="1">
        <f t="array" ref="T75">_xlfn.LET(_xlpm.a,INDEX(Data!$A$1:'Data'!$C$326,MATCH(P73-2&amp;YEAR-1,Data!$B$1:'Data'!$B$326&amp;Data!$A$1:'Data'!$A$326,0),3),IF(ISBLANK(_xlpm.a),"",_xlpm.a))</f>
        <v>34</v>
      </c>
      <c r="V75" s="204"/>
      <c r="W75" s="205"/>
      <c r="X75" s="201"/>
    </row>
    <row r="76" spans="1:128">
      <c r="A76" s="148" t="s">
        <v>27</v>
      </c>
      <c r="B76" s="126" cm="1">
        <f t="array" ref="B76">_xlfn.LET(_xlpm.a,INDEX(Data!$A$1:'Data'!$C$326,MATCH(B73-1&amp;YEAR-5,Data!$B$1:'Data'!$B$326&amp;Data!$A$1:'Data'!$A$326,0),3),IF(ISBLANK(_xlpm.a),"",_xlpm.a))</f>
        <v>12</v>
      </c>
      <c r="C76" s="118" cm="1">
        <f t="array" ref="C76">_xlfn.LET(_xlpm.a,INDEX(Data!$A$1:'Data'!$C$326,MATCH(B73-1&amp;YEAR-4,Data!$B$1:'Data'!$B$326&amp;Data!$A$1:'Data'!$A$326,0),3),IF(ISBLANK(_xlpm.a),"",_xlpm.a))</f>
        <v>8</v>
      </c>
      <c r="D76" s="117" cm="1">
        <f t="array" ref="D76">_xlfn.LET(_xlpm.a,INDEX(Data!$A$1:'Data'!$C$326,MATCH(B73-1&amp;YEAR-3,Data!$B$1:'Data'!$B$326&amp;Data!$A$1:'Data'!$A$326,0),3),IF(ISBLANK(_xlpm.a),"",_xlpm.a))</f>
        <v>4</v>
      </c>
      <c r="E76" s="126" cm="1">
        <f t="array" ref="E76">_xlfn.LET(_xlpm.a,INDEX(Data!$A$1:'Data'!$C$326,MATCH(B73-1&amp;YEAR-2,Data!$B$1:'Data'!$B$326&amp;Data!$A$1:'Data'!$A$326,0),3),IF(ISBLANK(_xlpm.a),"",_xlpm.a))</f>
        <v>0</v>
      </c>
      <c r="F76" s="118" cm="1">
        <f t="array" ref="F76">_xlfn.LET(_xlpm.a,INDEX(Data!$A$1:'Data'!$C$326,MATCH(B73-1&amp;YEAR-1,Data!$B$1:'Data'!$B$326&amp;Data!$A$1:'Data'!$A$326,0),3),IF(ISBLANK(_xlpm.a),"",_xlpm.a))</f>
        <v>53</v>
      </c>
      <c r="H76" s="148" t="s">
        <v>27</v>
      </c>
      <c r="I76" s="126" cm="1">
        <f t="array" ref="I76">_xlfn.LET(_xlpm.a,INDEX(Data!$A$1:'Data'!$C$326,MATCH(I73-1&amp;YEAR-5,Data!$B$1:'Data'!$B$326&amp;Data!$A$1:'Data'!$A$326,0),3),IF(ISBLANK(_xlpm.a),"",_xlpm.a))</f>
        <v>16</v>
      </c>
      <c r="J76" s="118" cm="1">
        <f t="array" ref="J76">_xlfn.LET(_xlpm.a,INDEX(Data!$A$1:'Data'!$C$326,MATCH(I73-1&amp;YEAR-4,Data!$B$1:'Data'!$B$326&amp;Data!$A$1:'Data'!$A$326,0),3),IF(ISBLANK(_xlpm.a),"",_xlpm.a))</f>
        <v>3</v>
      </c>
      <c r="K76" s="117" cm="1">
        <f t="array" ref="K76">_xlfn.LET(_xlpm.a,INDEX(Data!$A$1:'Data'!$C$326,MATCH(I73-1&amp;YEAR-3,Data!$B$1:'Data'!$B$326&amp;Data!$A$1:'Data'!$A$326,0),3),IF(ISBLANK(_xlpm.a),"",_xlpm.a))</f>
        <v>8</v>
      </c>
      <c r="L76" s="126" cm="1">
        <f t="array" ref="L76">_xlfn.LET(_xlpm.a,INDEX(Data!$A$1:'Data'!$C$326,MATCH(I73-1&amp;YEAR-2,Data!$B$1:'Data'!$B$326&amp;Data!$A$1:'Data'!$A$326,0),3),IF(ISBLANK(_xlpm.a),"",_xlpm.a))</f>
        <v>5</v>
      </c>
      <c r="M76" s="118" cm="1">
        <f t="array" ref="M76">_xlfn.LET(_xlpm.a,INDEX(Data!$A$1:'Data'!$C$326,MATCH(I73-1&amp;YEAR-1,Data!$B$1:'Data'!$B$326&amp;Data!$A$1:'Data'!$A$326,0),3),IF(ISBLANK(_xlpm.a),"",_xlpm.a))</f>
        <v>34</v>
      </c>
      <c r="O76" s="148" t="s">
        <v>27</v>
      </c>
      <c r="P76" s="126" cm="1">
        <f t="array" ref="P76">_xlfn.LET(_xlpm.a,INDEX(Data!$A$1:'Data'!$C$326,MATCH(P73-1&amp;YEAR-5,Data!$B$1:'Data'!$B$326&amp;Data!$A$1:'Data'!$A$326,0),3),IF(ISBLANK(_xlpm.a),"",_xlpm.a))</f>
        <v>11</v>
      </c>
      <c r="Q76" s="117" cm="1">
        <f t="array" ref="Q76">_xlfn.LET(_xlpm.a,INDEX(Data!$A$1:'Data'!$C$326,MATCH(P73-1&amp;YEAR-4,Data!$B$1:'Data'!$B$326&amp;Data!$A$1:'Data'!$A$326,0),3),IF(ISBLANK(_xlpm.a),"",_xlpm.a))</f>
        <v>6</v>
      </c>
      <c r="R76" s="126" cm="1">
        <f t="array" ref="R76">_xlfn.LET(_xlpm.a,INDEX(Data!$A$1:'Data'!$C$326,MATCH(P73-1&amp;YEAR-3,Data!$B$1:'Data'!$B$326&amp;Data!$A$1:'Data'!$A$326,0),3),IF(ISBLANK(_xlpm.a),"",_xlpm.a))</f>
        <v>6</v>
      </c>
      <c r="S76" s="126" cm="1">
        <f t="array" ref="S76">_xlfn.LET(_xlpm.a,INDEX(Data!$A$1:'Data'!$C$326,MATCH(P73-1&amp;YEAR-2,Data!$B$1:'Data'!$B$326&amp;Data!$A$1:'Data'!$A$326,0),3),IF(ISBLANK(_xlpm.a),"",_xlpm.a))</f>
        <v>8</v>
      </c>
      <c r="T76" s="118" cm="1">
        <f t="array" ref="T76">_xlfn.LET(_xlpm.a,INDEX(Data!$A$1:'Data'!$C$326,MATCH(P73-1&amp;YEAR-1,Data!$B$1:'Data'!$B$326&amp;Data!$A$1:'Data'!$A$326,0),3),IF(ISBLANK(_xlpm.a),"",_xlpm.a))</f>
        <v>31</v>
      </c>
      <c r="V76" s="204"/>
      <c r="W76" s="205"/>
      <c r="X76" s="201"/>
    </row>
    <row r="77" spans="1:128">
      <c r="A77" s="148" t="s">
        <v>13</v>
      </c>
      <c r="B77" s="127" cm="1">
        <f t="array" ref="B77">_xlfn.LET(_xlpm.a,INDEX(Data!$A$1:'Data'!$C$326,MATCH(B73&amp;YEAR-5,Data!$B$1:'Data'!$B$326&amp;Data!$A$1:'Data'!$A$326,0),3),IF(ISBLANK(_xlpm.a),"",_xlpm.a))</f>
        <v>16</v>
      </c>
      <c r="C77" s="121" cm="1">
        <f t="array" ref="C77">_xlfn.LET(_xlpm.a,INDEX(Data!$A$1:'Data'!$C$326,MATCH(B73&amp;YEAR-4,Data!$B$1:'Data'!$B$326&amp;Data!$A$1:'Data'!$A$326,0),3),IF(ISBLANK(_xlpm.a),"",_xlpm.a))</f>
        <v>3</v>
      </c>
      <c r="D77" s="120" cm="1">
        <f t="array" ref="D77">_xlfn.LET(_xlpm.a,INDEX(Data!$A$1:'Data'!$C$326,MATCH(B73&amp;YEAR-3,Data!$B$1:'Data'!$B$326&amp;Data!$A$1:'Data'!$A$326,0),3),IF(ISBLANK(_xlpm.a),"",_xlpm.a))</f>
        <v>8</v>
      </c>
      <c r="E77" s="127" cm="1">
        <f t="array" ref="E77">_xlfn.LET(_xlpm.a,INDEX(Data!$A$1:'Data'!$C$326,MATCH(B73&amp;YEAR-2,Data!$B$1:'Data'!$B$326&amp;Data!$A$1:'Data'!$A$326,0),3),IF(ISBLANK(_xlpm.a),"",_xlpm.a))</f>
        <v>5</v>
      </c>
      <c r="F77" s="121" cm="1">
        <f t="array" ref="F77">_xlfn.LET(_xlpm.a,INDEX(Data!$A$1:'Data'!$C$326,MATCH(B73&amp;YEAR-1,Data!$B$1:'Data'!$B$326&amp;Data!$A$1:'Data'!$A$326,0),3),IF(ISBLANK(_xlpm.a),"",_xlpm.a))</f>
        <v>34</v>
      </c>
      <c r="H77" s="148" t="s">
        <v>13</v>
      </c>
      <c r="I77" s="127" cm="1">
        <f t="array" ref="I77">_xlfn.LET(_xlpm.a,INDEX(Data!$A$1:'Data'!$C$326,MATCH(I73&amp;YEAR-5,Data!$B$1:'Data'!$B$326&amp;Data!$A$1:'Data'!$A$326,0),3),IF(ISBLANK(_xlpm.a),"",_xlpm.a))</f>
        <v>11</v>
      </c>
      <c r="J77" s="121" cm="1">
        <f t="array" ref="J77">_xlfn.LET(_xlpm.a,INDEX(Data!$A$1:'Data'!$C$326,MATCH(I73&amp;YEAR-4,Data!$B$1:'Data'!$B$326&amp;Data!$A$1:'Data'!$A$326,0),3),IF(ISBLANK(_xlpm.a),"",_xlpm.a))</f>
        <v>6</v>
      </c>
      <c r="K77" s="120" cm="1">
        <f t="array" ref="K77">_xlfn.LET(_xlpm.a,INDEX(Data!$A$1:'Data'!$C$326,MATCH(I73&amp;YEAR-3,Data!$B$1:'Data'!$B$326&amp;Data!$A$1:'Data'!$A$326,0),3),IF(ISBLANK(_xlpm.a),"",_xlpm.a))</f>
        <v>6</v>
      </c>
      <c r="L77" s="127" cm="1">
        <f t="array" ref="L77">_xlfn.LET(_xlpm.a,INDEX(Data!$A$1:'Data'!$C$326,MATCH(I73&amp;YEAR-2,Data!$B$1:'Data'!$B$326&amp;Data!$A$1:'Data'!$A$326,0),3),IF(ISBLANK(_xlpm.a),"",_xlpm.a))</f>
        <v>8</v>
      </c>
      <c r="M77" s="121" cm="1">
        <f t="array" ref="M77">_xlfn.LET(_xlpm.a,INDEX(Data!$A$1:'Data'!$C$326,MATCH(I73&amp;YEAR-1,Data!$B$1:'Data'!$B$326&amp;Data!$A$1:'Data'!$A$326,0),3),IF(ISBLANK(_xlpm.a),"",_xlpm.a))</f>
        <v>31</v>
      </c>
      <c r="O77" s="148" t="s">
        <v>13</v>
      </c>
      <c r="P77" s="127" cm="1">
        <f t="array" ref="P77">_xlfn.LET(_xlpm.a,INDEX(Data!$A$1:'Data'!$C$326,MATCH(P73&amp;YEAR-5,Data!$B$1:'Data'!$B$326&amp;Data!$A$1:'Data'!$A$326,0),3),IF(ISBLANK(_xlpm.a),"",_xlpm.a))</f>
        <v>13</v>
      </c>
      <c r="Q77" s="120" cm="1">
        <f t="array" ref="Q77">_xlfn.LET(_xlpm.a,INDEX(Data!$A$1:'Data'!$C$326,MATCH(P73&amp;YEAR-4,Data!$B$1:'Data'!$B$326&amp;Data!$A$1:'Data'!$A$326,0),3),IF(ISBLANK(_xlpm.a),"",_xlpm.a))</f>
        <v>12</v>
      </c>
      <c r="R77" s="127" cm="1">
        <f t="array" ref="R77">_xlfn.LET(_xlpm.a,INDEX(Data!$A$1:'Data'!$C$326,MATCH(P73&amp;YEAR-3,Data!$B$1:'Data'!$B$326&amp;Data!$A$1:'Data'!$A$326,0),3),IF(ISBLANK(_xlpm.a),"",_xlpm.a))</f>
        <v>8</v>
      </c>
      <c r="S77" s="127" cm="1">
        <f t="array" ref="S77">_xlfn.LET(_xlpm.a,INDEX(Data!$A$1:'Data'!$C$326,MATCH(P73&amp;YEAR-2,Data!$B$1:'Data'!$B$326&amp;Data!$A$1:'Data'!$A$326,0),3),IF(ISBLANK(_xlpm.a),"",_xlpm.a))</f>
        <v>17</v>
      </c>
      <c r="T77" s="121" cm="1">
        <f t="array" ref="T77">_xlfn.LET(_xlpm.a,INDEX(Data!$A$1:'Data'!$C$326,MATCH(P73&amp;YEAR-1,Data!$B$1:'Data'!$B$326&amp;Data!$A$1:'Data'!$A$326,0),3),IF(ISBLANK(_xlpm.a),"",_xlpm.a))</f>
        <v>26</v>
      </c>
      <c r="V77" s="204"/>
      <c r="W77" s="205"/>
      <c r="X77" s="201"/>
    </row>
    <row r="78" spans="1:128">
      <c r="A78" s="148" t="s">
        <v>28</v>
      </c>
      <c r="B78" s="126" cm="1">
        <f t="array" ref="B78">_xlfn.LET(_xlpm.a,INDEX(Data!$A$1:'Data'!$C$326,MATCH(B73+1&amp;YEAR-5,Data!$B$1:'Data'!$B$326&amp;Data!$A$1:'Data'!$A$326,0),3),IF(ISBLANK(_xlpm.a),"",_xlpm.a))</f>
        <v>11</v>
      </c>
      <c r="C78" s="118" cm="1">
        <f t="array" ref="C78">_xlfn.LET(_xlpm.a,INDEX(Data!$A$1:'Data'!$C$326,MATCH(B73+1&amp;YEAR-4,Data!$B$1:'Data'!$B$326&amp;Data!$A$1:'Data'!$A$326,0),3),IF(ISBLANK(_xlpm.a),"",_xlpm.a))</f>
        <v>6</v>
      </c>
      <c r="D78" s="117" cm="1">
        <f t="array" ref="D78">_xlfn.LET(_xlpm.a,INDEX(Data!$A$1:'Data'!$C$326,MATCH(B73+1&amp;YEAR-3,Data!$B$1:'Data'!$B$326&amp;Data!$A$1:'Data'!$A$326,0),3),IF(ISBLANK(_xlpm.a),"",_xlpm.a))</f>
        <v>6</v>
      </c>
      <c r="E78" s="126" cm="1">
        <f t="array" ref="E78">_xlfn.LET(_xlpm.a,INDEX(Data!$A$1:'Data'!$C$326,MATCH(B73+1&amp;YEAR-2,Data!$B$1:'Data'!$B$326&amp;Data!$A$1:'Data'!$A$326,0),3),IF(ISBLANK(_xlpm.a),"",_xlpm.a))</f>
        <v>8</v>
      </c>
      <c r="F78" s="118" cm="1">
        <f t="array" ref="F78">_xlfn.LET(_xlpm.a,INDEX(Data!$A$1:'Data'!$C$326,MATCH(B73+1&amp;YEAR-1,Data!$B$1:'Data'!$B$326&amp;Data!$A$1:'Data'!$A$326,0),3),IF(ISBLANK(_xlpm.a),"",_xlpm.a))</f>
        <v>31</v>
      </c>
      <c r="H78" s="148" t="s">
        <v>28</v>
      </c>
      <c r="I78" s="126" cm="1">
        <f t="array" ref="I78">_xlfn.LET(_xlpm.a,INDEX(Data!$A$1:'Data'!$C$326,MATCH(I73+1&amp;YEAR-5,Data!$B$1:'Data'!$B$326&amp;Data!$A$1:'Data'!$A$326,0),3),IF(ISBLANK(_xlpm.a),"",_xlpm.a))</f>
        <v>13</v>
      </c>
      <c r="J78" s="118" cm="1">
        <f t="array" ref="J78">_xlfn.LET(_xlpm.a,INDEX(Data!$A$1:'Data'!$C$326,MATCH(I73+1&amp;YEAR-4,Data!$B$1:'Data'!$B$326&amp;Data!$A$1:'Data'!$A$326,0),3),IF(ISBLANK(_xlpm.a),"",_xlpm.a))</f>
        <v>12</v>
      </c>
      <c r="K78" s="117" cm="1">
        <f t="array" ref="K78">_xlfn.LET(_xlpm.a,INDEX(Data!$A$1:'Data'!$C$326,MATCH(I73+1&amp;YEAR-3,Data!$B$1:'Data'!$B$326&amp;Data!$A$1:'Data'!$A$326,0),3),IF(ISBLANK(_xlpm.a),"",_xlpm.a))</f>
        <v>8</v>
      </c>
      <c r="L78" s="126" cm="1">
        <f t="array" ref="L78">_xlfn.LET(_xlpm.a,INDEX(Data!$A$1:'Data'!$C$326,MATCH(I73+1&amp;YEAR-2,Data!$B$1:'Data'!$B$326&amp;Data!$A$1:'Data'!$A$326,0),3),IF(ISBLANK(_xlpm.a),"",_xlpm.a))</f>
        <v>17</v>
      </c>
      <c r="M78" s="118" cm="1">
        <f t="array" ref="M78">_xlfn.LET(_xlpm.a,INDEX(Data!$A$1:'Data'!$C$326,MATCH(I73+1&amp;YEAR-1,Data!$B$1:'Data'!$B$326&amp;Data!$A$1:'Data'!$A$326,0),3),IF(ISBLANK(_xlpm.a),"",_xlpm.a))</f>
        <v>26</v>
      </c>
      <c r="O78" s="148" t="s">
        <v>28</v>
      </c>
      <c r="P78" s="126" cm="1">
        <f t="array" ref="P78">_xlfn.LET(_xlpm.a,INDEX(Data!$A$1:'Data'!$C$326,MATCH(P73+1&amp;YEAR-5,Data!$B$1:'Data'!$B$326&amp;Data!$A$1:'Data'!$A$326,0),3),IF(ISBLANK(_xlpm.a),"",_xlpm.a))</f>
        <v>10</v>
      </c>
      <c r="Q78" s="117" cm="1">
        <f t="array" ref="Q78">_xlfn.LET(_xlpm.a,INDEX(Data!$A$1:'Data'!$C$326,MATCH(P73+1&amp;YEAR-4,Data!$B$1:'Data'!$B$326&amp;Data!$A$1:'Data'!$A$326,0),3),IF(ISBLANK(_xlpm.a),"",_xlpm.a))</f>
        <v>16</v>
      </c>
      <c r="R78" s="126" cm="1">
        <f t="array" ref="R78">_xlfn.LET(_xlpm.a,INDEX(Data!$A$1:'Data'!$C$326,MATCH(P73+1&amp;YEAR-3,Data!$B$1:'Data'!$B$326&amp;Data!$A$1:'Data'!$A$326,0),3),IF(ISBLANK(_xlpm.a),"",_xlpm.a))</f>
        <v>13</v>
      </c>
      <c r="S78" s="126" cm="1">
        <f t="array" ref="S78">_xlfn.LET(_xlpm.a,INDEX(Data!$A$1:'Data'!$C$326,MATCH(P73+1&amp;YEAR-2,Data!$B$1:'Data'!$B$326&amp;Data!$A$1:'Data'!$A$326,0),3),IF(ISBLANK(_xlpm.a),"",_xlpm.a))</f>
        <v>22</v>
      </c>
      <c r="T78" s="118" cm="1">
        <f t="array" ref="T78">_xlfn.LET(_xlpm.a,INDEX(Data!$A$1:'Data'!$C$326,MATCH(P73+1&amp;YEAR-1,Data!$B$1:'Data'!$B$326&amp;Data!$A$1:'Data'!$A$326,0),3),IF(ISBLANK(_xlpm.a),"",_xlpm.a))</f>
        <v>17</v>
      </c>
      <c r="V78" s="204"/>
      <c r="W78" s="205"/>
      <c r="X78" s="201"/>
    </row>
    <row r="79" spans="1:128">
      <c r="A79" s="149" t="s">
        <v>29</v>
      </c>
      <c r="B79" s="128" cm="1">
        <f t="array" ref="B79">_xlfn.LET(_xlpm.a,INDEX(Data!$A$1:'Data'!$C$326,MATCH(B73+2&amp;YEAR-5,Data!$B$1:'Data'!$B$326&amp;Data!$A$1:'Data'!$A$326,0),3),IF(ISBLANK(_xlpm.a),"",_xlpm.a))</f>
        <v>13</v>
      </c>
      <c r="C79" s="124" cm="1">
        <f t="array" ref="C79">_xlfn.LET(_xlpm.a,INDEX(Data!$A$1:'Data'!$C$326,MATCH(B73+2&amp;YEAR-4,Data!$B$1:'Data'!$B$326&amp;Data!$A$1:'Data'!$A$326,0),3),IF(ISBLANK(_xlpm.a),"",_xlpm.a))</f>
        <v>12</v>
      </c>
      <c r="D79" s="123" cm="1">
        <f t="array" ref="D79">_xlfn.LET(_xlpm.a,INDEX(Data!$A$1:'Data'!$C$326,MATCH(B73+2&amp;YEAR-3,Data!$B$1:'Data'!$B$326&amp;Data!$A$1:'Data'!$A$326,0),3),IF(ISBLANK(_xlpm.a),"",_xlpm.a))</f>
        <v>8</v>
      </c>
      <c r="E79" s="128" cm="1">
        <f t="array" ref="E79">_xlfn.LET(_xlpm.a,INDEX(Data!$A$1:'Data'!$C$326,MATCH(B73+2&amp;YEAR-2,Data!$B$1:'Data'!$B$326&amp;Data!$A$1:'Data'!$A$326,0),3),IF(ISBLANK(_xlpm.a),"",_xlpm.a))</f>
        <v>17</v>
      </c>
      <c r="F79" s="124" cm="1">
        <f t="array" ref="F79">_xlfn.LET(_xlpm.a,INDEX(Data!$A$1:'Data'!$C$326,MATCH(B73+2&amp;YEAR-1,Data!$B$1:'Data'!$B$326&amp;Data!$A$1:'Data'!$A$326,0),3),IF(ISBLANK(_xlpm.a),"",_xlpm.a))</f>
        <v>26</v>
      </c>
      <c r="H79" s="149" t="s">
        <v>29</v>
      </c>
      <c r="I79" s="128" cm="1">
        <f t="array" ref="I79">_xlfn.LET(_xlpm.a,INDEX(Data!$A$1:'Data'!$C$326,MATCH(I73+2&amp;YEAR-5,Data!$B$1:'Data'!$B$326&amp;Data!$A$1:'Data'!$A$326,0),3),IF(ISBLANK(_xlpm.a),"",_xlpm.a))</f>
        <v>10</v>
      </c>
      <c r="J79" s="124" cm="1">
        <f t="array" ref="J79">_xlfn.LET(_xlpm.a,INDEX(Data!$A$1:'Data'!$C$326,MATCH(I73+2&amp;YEAR-4,Data!$B$1:'Data'!$B$326&amp;Data!$A$1:'Data'!$A$326,0),3),IF(ISBLANK(_xlpm.a),"",_xlpm.a))</f>
        <v>16</v>
      </c>
      <c r="K79" s="123" cm="1">
        <f t="array" ref="K79">_xlfn.LET(_xlpm.a,INDEX(Data!$A$1:'Data'!$C$326,MATCH(I73+2&amp;YEAR-3,Data!$B$1:'Data'!$B$326&amp;Data!$A$1:'Data'!$A$326,0),3),IF(ISBLANK(_xlpm.a),"",_xlpm.a))</f>
        <v>13</v>
      </c>
      <c r="L79" s="128" cm="1">
        <f t="array" ref="L79">_xlfn.LET(_xlpm.a,INDEX(Data!$A$1:'Data'!$C$326,MATCH(I73+2&amp;YEAR-2,Data!$B$1:'Data'!$B$326&amp;Data!$A$1:'Data'!$A$326,0),3),IF(ISBLANK(_xlpm.a),"",_xlpm.a))</f>
        <v>22</v>
      </c>
      <c r="M79" s="124" cm="1">
        <f t="array" ref="M79">_xlfn.LET(_xlpm.a,INDEX(Data!$A$1:'Data'!$C$326,MATCH(I73+2&amp;YEAR-1,Data!$B$1:'Data'!$B$326&amp;Data!$A$1:'Data'!$A$326,0),3),IF(ISBLANK(_xlpm.a),"",_xlpm.a))</f>
        <v>17</v>
      </c>
      <c r="O79" s="149" t="s">
        <v>29</v>
      </c>
      <c r="P79" s="128" cm="1">
        <f t="array" ref="P79">_xlfn.LET(_xlpm.a,INDEX(Data!$A$1:'Data'!$C$326,MATCH(P73+2&amp;YEAR-5,Data!$B$1:'Data'!$B$326&amp;Data!$A$1:'Data'!$A$326,0),3),IF(ISBLANK(_xlpm.a),"",_xlpm.a))</f>
        <v>32</v>
      </c>
      <c r="Q79" s="123" cm="1">
        <f t="array" ref="Q79">_xlfn.LET(_xlpm.a,INDEX(Data!$A$1:'Data'!$C$326,MATCH(P73+2&amp;YEAR-4,Data!$B$1:'Data'!$B$326&amp;Data!$A$1:'Data'!$A$326,0),3),IF(ISBLANK(_xlpm.a),"",_xlpm.a))</f>
        <v>19</v>
      </c>
      <c r="R79" s="128" cm="1">
        <f t="array" ref="R79">_xlfn.LET(_xlpm.a,INDEX(Data!$A$1:'Data'!$C$326,MATCH(P73+2&amp;YEAR-3,Data!$B$1:'Data'!$B$326&amp;Data!$A$1:'Data'!$A$326,0),3),IF(ISBLANK(_xlpm.a),"",_xlpm.a))</f>
        <v>25</v>
      </c>
      <c r="S79" s="128" cm="1">
        <f t="array" ref="S79">_xlfn.LET(_xlpm.a,INDEX(Data!$A$1:'Data'!$C$326,MATCH(P73+2&amp;YEAR-2,Data!$B$1:'Data'!$B$326&amp;Data!$A$1:'Data'!$A$326,0),3),IF(ISBLANK(_xlpm.a),"",_xlpm.a))</f>
        <v>24</v>
      </c>
      <c r="T79" s="124" cm="1">
        <f t="array" ref="T79">_xlfn.LET(_xlpm.a,INDEX(Data!$A$1:'Data'!$C$326,MATCH(P73+2&amp;YEAR-1,Data!$B$1:'Data'!$B$326&amp;Data!$A$1:'Data'!$A$326,0),3),IF(ISBLANK(_xlpm.a),"",_xlpm.a))</f>
        <v>27</v>
      </c>
      <c r="V79" s="204"/>
      <c r="W79" s="205"/>
      <c r="X79" s="201"/>
    </row>
    <row r="81" spans="1:128" s="59" customFormat="1">
      <c r="A81" s="151" t="s">
        <v>17</v>
      </c>
      <c r="B81" s="152">
        <v>31</v>
      </c>
      <c r="C81" s="153"/>
      <c r="D81" s="153"/>
      <c r="E81" s="154" t="s">
        <v>18</v>
      </c>
      <c r="F81" s="155">
        <f>ROUND(_xlfn.AGGREGATE(16,3,B83:F87,Perc1),0)</f>
        <v>27</v>
      </c>
      <c r="G81" s="48"/>
      <c r="H81" s="151" t="s">
        <v>17</v>
      </c>
      <c r="I81" s="152">
        <v>32</v>
      </c>
      <c r="J81" s="153"/>
      <c r="K81" s="153"/>
      <c r="L81" s="154" t="s">
        <v>18</v>
      </c>
      <c r="M81" s="155">
        <f>ROUND(_xlfn.AGGREGATE(16,3,I83:M87,Perc1),0)</f>
        <v>32</v>
      </c>
      <c r="N81" s="48"/>
      <c r="O81" s="151" t="s">
        <v>17</v>
      </c>
      <c r="P81" s="152">
        <v>33</v>
      </c>
      <c r="Q81" s="153"/>
      <c r="R81" s="153"/>
      <c r="S81" s="154" t="s">
        <v>18</v>
      </c>
      <c r="T81" s="155">
        <f>ROUND(_xlfn.AGGREGATE(16,3,P83:T87,Perc1),0)</f>
        <v>44</v>
      </c>
      <c r="U81" s="48"/>
      <c r="V81" s="64"/>
      <c r="W81" s="65"/>
      <c r="X81" s="201"/>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row>
    <row r="82" spans="1:128" s="45" customFormat="1">
      <c r="A82" s="146"/>
      <c r="B82" s="46" t="s">
        <v>21</v>
      </c>
      <c r="C82" s="46" t="s">
        <v>22</v>
      </c>
      <c r="D82" s="46" t="s">
        <v>23</v>
      </c>
      <c r="E82" s="46" t="s">
        <v>24</v>
      </c>
      <c r="F82" s="147" t="s">
        <v>25</v>
      </c>
      <c r="H82" s="146"/>
      <c r="I82" s="46" t="s">
        <v>21</v>
      </c>
      <c r="J82" s="46" t="s">
        <v>22</v>
      </c>
      <c r="K82" s="46" t="s">
        <v>23</v>
      </c>
      <c r="L82" s="46" t="s">
        <v>24</v>
      </c>
      <c r="M82" s="147" t="s">
        <v>25</v>
      </c>
      <c r="O82" s="146"/>
      <c r="P82" s="46" t="s">
        <v>21</v>
      </c>
      <c r="Q82" s="46" t="s">
        <v>22</v>
      </c>
      <c r="R82" s="46" t="s">
        <v>23</v>
      </c>
      <c r="S82" s="46" t="s">
        <v>24</v>
      </c>
      <c r="T82" s="147" t="s">
        <v>25</v>
      </c>
      <c r="U82"/>
      <c r="V82" s="204"/>
      <c r="W82" s="66"/>
      <c r="X82" s="201"/>
    </row>
    <row r="83" spans="1:128">
      <c r="A83" s="148" t="s">
        <v>26</v>
      </c>
      <c r="B83" s="113" cm="1">
        <f t="array" ref="B83">_xlfn.LET(_xlpm.a,INDEX(Data!$A$1:'Data'!$C$326,MATCH(B81-2&amp;YEAR-5,Data!$B$1:'Data'!$B$326&amp;Data!$A$1:'Data'!$A$326,0),3),IF(ISBLANK(_xlpm.a),"",_xlpm.a))</f>
        <v>11</v>
      </c>
      <c r="C83" s="125" cm="1">
        <f t="array" ref="C83">_xlfn.LET(_xlpm.a,INDEX(Data!$A$1:'Data'!$C$326,MATCH(B81-2&amp;YEAR-4,Data!$B$1:'Data'!$B$326&amp;Data!$A$1:'Data'!$A$326,0),3),IF(ISBLANK(_xlpm.a),"",_xlpm.a))</f>
        <v>6</v>
      </c>
      <c r="D83" s="114" cm="1">
        <f t="array" ref="D83">_xlfn.LET(_xlpm.a,INDEX(Data!$A$1:'Data'!$C$326,MATCH(B81-2&amp;YEAR-3,Data!$B$1:'Data'!$B$326&amp;Data!$A$1:'Data'!$A$326,0),3),IF(ISBLANK(_xlpm.a),"",_xlpm.a))</f>
        <v>6</v>
      </c>
      <c r="E83" s="125" cm="1">
        <f t="array" ref="E83">_xlfn.LET(_xlpm.a,INDEX(Data!$A$1:'Data'!$C$326,MATCH(B81-2&amp;YEAR-2,Data!$B$1:'Data'!$B$326&amp;Data!$A$1:'Data'!$A$326,0),3),IF(ISBLANK(_xlpm.a),"",_xlpm.a))</f>
        <v>8</v>
      </c>
      <c r="F83" s="115" cm="1">
        <f t="array" ref="F83">_xlfn.LET(_xlpm.a,INDEX(Data!$A$1:'Data'!$C$326,MATCH(B81-2&amp;YEAR-1,Data!$B$1:'Data'!$B$326&amp;Data!$A$1:'Data'!$A$326,0),3),IF(ISBLANK(_xlpm.a),"",_xlpm.a))</f>
        <v>31</v>
      </c>
      <c r="H83" s="148" t="s">
        <v>26</v>
      </c>
      <c r="I83" s="132" cm="1">
        <f t="array" ref="I83">_xlfn.LET(_xlpm.a,INDEX(Data!$A$1:'Data'!$C$326,MATCH(I81-2&amp;YEAR-5,Data!$B$1:'Data'!$B$326&amp;Data!$A$1:'Data'!$A$326,0),3),IF(ISBLANK(_xlpm.a),"",_xlpm.a))</f>
        <v>13</v>
      </c>
      <c r="J83" s="140" cm="1">
        <f t="array" ref="J83">_xlfn.LET(_xlpm.a,INDEX(Data!$A$1:'Data'!$C$326,MATCH(I81-2&amp;YEAR-4,Data!$B$1:'Data'!$B$326&amp;Data!$A$1:'Data'!$A$326,0),3),IF(ISBLANK(_xlpm.a),"",_xlpm.a))</f>
        <v>12</v>
      </c>
      <c r="K83" s="133" cm="1">
        <f t="array" ref="K83">_xlfn.LET(_xlpm.a,INDEX(Data!$A$1:'Data'!$C$326,MATCH(I81-2&amp;YEAR-3,Data!$B$1:'Data'!$B$326&amp;Data!$A$1:'Data'!$A$326,0),3),IF(ISBLANK(_xlpm.a),"",_xlpm.a))</f>
        <v>8</v>
      </c>
      <c r="L83" s="140" cm="1">
        <f t="array" ref="L83">_xlfn.LET(_xlpm.a,INDEX(Data!$A$1:'Data'!$C$326,MATCH(I81-2&amp;YEAR-2,Data!$B$1:'Data'!$B$326&amp;Data!$A$1:'Data'!$A$326,0),3),IF(ISBLANK(_xlpm.a),"",_xlpm.a))</f>
        <v>17</v>
      </c>
      <c r="M83" s="134" cm="1">
        <f t="array" ref="M83">_xlfn.LET(_xlpm.a,INDEX(Data!$A$1:'Data'!$C$326,MATCH(I81-2&amp;YEAR-1,Data!$B$1:'Data'!$B$326&amp;Data!$A$1:'Data'!$A$326,0),3),IF(ISBLANK(_xlpm.a),"",_xlpm.a))</f>
        <v>26</v>
      </c>
      <c r="O83" s="148" t="s">
        <v>26</v>
      </c>
      <c r="P83" s="113" cm="1">
        <f t="array" ref="P83">_xlfn.LET(_xlpm.a,INDEX(Data!$A$1:'Data'!$C$326,MATCH(P81-2&amp;YEAR-5,Data!$B$1:'Data'!$B$326&amp;Data!$A$1:'Data'!$A$326,0),3),IF(ISBLANK(_xlpm.a),"",_xlpm.a))</f>
        <v>10</v>
      </c>
      <c r="Q83" s="125" cm="1">
        <f t="array" ref="Q83">_xlfn.LET(_xlpm.a,INDEX(Data!$A$1:'Data'!$C$326,MATCH(P81-2&amp;YEAR-4,Data!$B$1:'Data'!$B$326&amp;Data!$A$1:'Data'!$A$326,0),3),IF(ISBLANK(_xlpm.a),"",_xlpm.a))</f>
        <v>16</v>
      </c>
      <c r="R83" s="114" cm="1">
        <f t="array" ref="R83">_xlfn.LET(_xlpm.a,INDEX(Data!$A$1:'Data'!$C$326,MATCH(P81-2&amp;YEAR-3,Data!$B$1:'Data'!$B$326&amp;Data!$A$1:'Data'!$A$326,0),3),IF(ISBLANK(_xlpm.a),"",_xlpm.a))</f>
        <v>13</v>
      </c>
      <c r="S83" s="125" cm="1">
        <f t="array" ref="S83">_xlfn.LET(_xlpm.a,INDEX(Data!$A$1:'Data'!$C$326,MATCH(P81-2&amp;YEAR-2,Data!$B$1:'Data'!$B$326&amp;Data!$A$1:'Data'!$A$326,0),3),IF(ISBLANK(_xlpm.a),"",_xlpm.a))</f>
        <v>22</v>
      </c>
      <c r="T83" s="115" cm="1">
        <f t="array" ref="T83">_xlfn.LET(_xlpm.a,INDEX(Data!$A$1:'Data'!$C$326,MATCH(P81-2&amp;YEAR-1,Data!$B$1:'Data'!$B$326&amp;Data!$A$1:'Data'!$A$326,0),3),IF(ISBLANK(_xlpm.a),"",_xlpm.a))</f>
        <v>17</v>
      </c>
      <c r="V83" s="204"/>
      <c r="W83" s="205"/>
      <c r="X83" s="201"/>
    </row>
    <row r="84" spans="1:128">
      <c r="A84" s="148" t="s">
        <v>27</v>
      </c>
      <c r="B84" s="116" cm="1">
        <f t="array" ref="B84">_xlfn.LET(_xlpm.a,INDEX(Data!$A$1:'Data'!$C$326,MATCH(B81-1&amp;YEAR-5,Data!$B$1:'Data'!$B$326&amp;Data!$A$1:'Data'!$A$326,0),3),IF(ISBLANK(_xlpm.a),"",_xlpm.a))</f>
        <v>13</v>
      </c>
      <c r="C84" s="126" cm="1">
        <f t="array" ref="C84">_xlfn.LET(_xlpm.a,INDEX(Data!$A$1:'Data'!$C$326,MATCH(B81-1&amp;YEAR-4,Data!$B$1:'Data'!$B$326&amp;Data!$A$1:'Data'!$A$326,0),3),IF(ISBLANK(_xlpm.a),"",_xlpm.a))</f>
        <v>12</v>
      </c>
      <c r="D84" s="117" cm="1">
        <f t="array" ref="D84">_xlfn.LET(_xlpm.a,INDEX(Data!$A$1:'Data'!$C$326,MATCH(B81-1&amp;YEAR-3,Data!$B$1:'Data'!$B$326&amp;Data!$A$1:'Data'!$A$326,0),3),IF(ISBLANK(_xlpm.a),"",_xlpm.a))</f>
        <v>8</v>
      </c>
      <c r="E84" s="126" cm="1">
        <f t="array" ref="E84">_xlfn.LET(_xlpm.a,INDEX(Data!$A$1:'Data'!$C$326,MATCH(B81-1&amp;YEAR-2,Data!$B$1:'Data'!$B$326&amp;Data!$A$1:'Data'!$A$326,0),3),IF(ISBLANK(_xlpm.a),"",_xlpm.a))</f>
        <v>17</v>
      </c>
      <c r="F84" s="118" cm="1">
        <f t="array" ref="F84">_xlfn.LET(_xlpm.a,INDEX(Data!$A$1:'Data'!$C$326,MATCH(B81-1&amp;YEAR-1,Data!$B$1:'Data'!$B$326&amp;Data!$A$1:'Data'!$A$326,0),3),IF(ISBLANK(_xlpm.a),"",_xlpm.a))</f>
        <v>26</v>
      </c>
      <c r="H84" s="148" t="s">
        <v>27</v>
      </c>
      <c r="I84" s="129" cm="1">
        <f t="array" ref="I84">_xlfn.LET(_xlpm.a,INDEX(Data!$A$1:'Data'!$C$326,MATCH(I81-1&amp;YEAR-5,Data!$B$1:'Data'!$B$326&amp;Data!$A$1:'Data'!$A$326,0),3),IF(ISBLANK(_xlpm.a),"",_xlpm.a))</f>
        <v>10</v>
      </c>
      <c r="J84" s="150" cm="1">
        <f t="array" ref="J84">_xlfn.LET(_xlpm.a,INDEX(Data!$A$1:'Data'!$C$326,MATCH(I81-1&amp;YEAR-4,Data!$B$1:'Data'!$B$326&amp;Data!$A$1:'Data'!$A$326,0),3),IF(ISBLANK(_xlpm.a),"",_xlpm.a))</f>
        <v>16</v>
      </c>
      <c r="K84" s="130" cm="1">
        <f t="array" ref="K84">_xlfn.LET(_xlpm.a,INDEX(Data!$A$1:'Data'!$C$326,MATCH(I81-1&amp;YEAR-3,Data!$B$1:'Data'!$B$326&amp;Data!$A$1:'Data'!$A$326,0),3),IF(ISBLANK(_xlpm.a),"",_xlpm.a))</f>
        <v>13</v>
      </c>
      <c r="L84" s="150" cm="1">
        <f t="array" ref="L84">_xlfn.LET(_xlpm.a,INDEX(Data!$A$1:'Data'!$C$326,MATCH(I81-1&amp;YEAR-2,Data!$B$1:'Data'!$B$326&amp;Data!$A$1:'Data'!$A$326,0),3),IF(ISBLANK(_xlpm.a),"",_xlpm.a))</f>
        <v>22</v>
      </c>
      <c r="M84" s="131" cm="1">
        <f t="array" ref="M84">_xlfn.LET(_xlpm.a,INDEX(Data!$A$1:'Data'!$C$326,MATCH(I81-1&amp;YEAR-1,Data!$B$1:'Data'!$B$326&amp;Data!$A$1:'Data'!$A$326,0),3),IF(ISBLANK(_xlpm.a),"",_xlpm.a))</f>
        <v>17</v>
      </c>
      <c r="O84" s="148" t="s">
        <v>27</v>
      </c>
      <c r="P84" s="116" cm="1">
        <f t="array" ref="P84">_xlfn.LET(_xlpm.a,INDEX(Data!$A$1:'Data'!$C$326,MATCH(P81-1&amp;YEAR-5,Data!$B$1:'Data'!$B$326&amp;Data!$A$1:'Data'!$A$326,0),3),IF(ISBLANK(_xlpm.a),"",_xlpm.a))</f>
        <v>32</v>
      </c>
      <c r="Q84" s="126" cm="1">
        <f t="array" ref="Q84">_xlfn.LET(_xlpm.a,INDEX(Data!$A$1:'Data'!$C$326,MATCH(P81-1&amp;YEAR-4,Data!$B$1:'Data'!$B$326&amp;Data!$A$1:'Data'!$A$326,0),3),IF(ISBLANK(_xlpm.a),"",_xlpm.a))</f>
        <v>19</v>
      </c>
      <c r="R84" s="117" cm="1">
        <f t="array" ref="R84">_xlfn.LET(_xlpm.a,INDEX(Data!$A$1:'Data'!$C$326,MATCH(P81-1&amp;YEAR-3,Data!$B$1:'Data'!$B$326&amp;Data!$A$1:'Data'!$A$326,0),3),IF(ISBLANK(_xlpm.a),"",_xlpm.a))</f>
        <v>25</v>
      </c>
      <c r="S84" s="126" cm="1">
        <f t="array" ref="S84">_xlfn.LET(_xlpm.a,INDEX(Data!$A$1:'Data'!$C$326,MATCH(P81-1&amp;YEAR-2,Data!$B$1:'Data'!$B$326&amp;Data!$A$1:'Data'!$A$326,0),3),IF(ISBLANK(_xlpm.a),"",_xlpm.a))</f>
        <v>24</v>
      </c>
      <c r="T84" s="118" cm="1">
        <f t="array" ref="T84">_xlfn.LET(_xlpm.a,INDEX(Data!$A$1:'Data'!$C$326,MATCH(P81-1&amp;YEAR-1,Data!$B$1:'Data'!$B$326&amp;Data!$A$1:'Data'!$A$326,0),3),IF(ISBLANK(_xlpm.a),"",_xlpm.a))</f>
        <v>27</v>
      </c>
      <c r="V84" s="204"/>
      <c r="W84" s="205"/>
      <c r="X84" s="201"/>
    </row>
    <row r="85" spans="1:128">
      <c r="A85" s="148" t="s">
        <v>13</v>
      </c>
      <c r="B85" s="119" cm="1">
        <f t="array" ref="B85">_xlfn.LET(_xlpm.a,INDEX(Data!$A$1:'Data'!$C$326,MATCH(B81&amp;YEAR-5,Data!$B$1:'Data'!$B$326&amp;Data!$A$1:'Data'!$A$326,0),3),IF(ISBLANK(_xlpm.a),"",_xlpm.a))</f>
        <v>10</v>
      </c>
      <c r="C85" s="127" cm="1">
        <f t="array" ref="C85">_xlfn.LET(_xlpm.a,INDEX(Data!$A$1:'Data'!$C$326,MATCH(B81&amp;YEAR-4,Data!$B$1:'Data'!$B$326&amp;Data!$A$1:'Data'!$A$326,0),3),IF(ISBLANK(_xlpm.a),"",_xlpm.a))</f>
        <v>16</v>
      </c>
      <c r="D85" s="120" cm="1">
        <f t="array" ref="D85">_xlfn.LET(_xlpm.a,INDEX(Data!$A$1:'Data'!$C$326,MATCH(B81&amp;YEAR-3,Data!$B$1:'Data'!$B$326&amp;Data!$A$1:'Data'!$A$326,0),3),IF(ISBLANK(_xlpm.a),"",_xlpm.a))</f>
        <v>13</v>
      </c>
      <c r="E85" s="127" cm="1">
        <f t="array" ref="E85">_xlfn.LET(_xlpm.a,INDEX(Data!$A$1:'Data'!$C$326,MATCH(B81&amp;YEAR-2,Data!$B$1:'Data'!$B$326&amp;Data!$A$1:'Data'!$A$326,0),3),IF(ISBLANK(_xlpm.a),"",_xlpm.a))</f>
        <v>22</v>
      </c>
      <c r="F85" s="121" cm="1">
        <f t="array" ref="F85">_xlfn.LET(_xlpm.a,INDEX(Data!$A$1:'Data'!$C$326,MATCH(B81&amp;YEAR-1,Data!$B$1:'Data'!$B$326&amp;Data!$A$1:'Data'!$A$326,0),3),IF(ISBLANK(_xlpm.a),"",_xlpm.a))</f>
        <v>17</v>
      </c>
      <c r="H85" s="148" t="s">
        <v>13</v>
      </c>
      <c r="I85" s="119" cm="1">
        <f t="array" ref="I85">_xlfn.LET(_xlpm.a,INDEX(Data!$A$1:'Data'!$C$326,MATCH(I81&amp;YEAR-5,Data!$B$1:'Data'!$B$326&amp;Data!$A$1:'Data'!$A$326,0),3),IF(ISBLANK(_xlpm.a),"",_xlpm.a))</f>
        <v>32</v>
      </c>
      <c r="J85" s="127" cm="1">
        <f t="array" ref="J85">_xlfn.LET(_xlpm.a,INDEX(Data!$A$1:'Data'!$C$326,MATCH(I81&amp;YEAR-4,Data!$B$1:'Data'!$B$326&amp;Data!$A$1:'Data'!$A$326,0),3),IF(ISBLANK(_xlpm.a),"",_xlpm.a))</f>
        <v>19</v>
      </c>
      <c r="K85" s="120" cm="1">
        <f t="array" ref="K85">_xlfn.LET(_xlpm.a,INDEX(Data!$A$1:'Data'!$C$326,MATCH(I81&amp;YEAR-3,Data!$B$1:'Data'!$B$326&amp;Data!$A$1:'Data'!$A$326,0),3),IF(ISBLANK(_xlpm.a),"",_xlpm.a))</f>
        <v>25</v>
      </c>
      <c r="L85" s="127" cm="1">
        <f t="array" ref="L85">_xlfn.LET(_xlpm.a,INDEX(Data!$A$1:'Data'!$C$326,MATCH(I81&amp;YEAR-2,Data!$B$1:'Data'!$B$326&amp;Data!$A$1:'Data'!$A$326,0),3),IF(ISBLANK(_xlpm.a),"",_xlpm.a))</f>
        <v>24</v>
      </c>
      <c r="M85" s="121" cm="1">
        <f t="array" ref="M85">_xlfn.LET(_xlpm.a,INDEX(Data!$A$1:'Data'!$C$326,MATCH(I81&amp;YEAR-1,Data!$B$1:'Data'!$B$326&amp;Data!$A$1:'Data'!$A$326,0),3),IF(ISBLANK(_xlpm.a),"",_xlpm.a))</f>
        <v>27</v>
      </c>
      <c r="O85" s="148" t="s">
        <v>13</v>
      </c>
      <c r="P85" s="119" cm="1">
        <f t="array" ref="P85">_xlfn.LET(_xlpm.a,INDEX(Data!$A$1:'Data'!$C$326,MATCH(P81&amp;YEAR-5,Data!$B$1:'Data'!$B$326&amp;Data!$A$1:'Data'!$A$326,0),3),IF(ISBLANK(_xlpm.a),"",_xlpm.a))</f>
        <v>38</v>
      </c>
      <c r="Q85" s="127" cm="1">
        <f t="array" ref="Q85">_xlfn.LET(_xlpm.a,INDEX(Data!$A$1:'Data'!$C$326,MATCH(P81&amp;YEAR-4,Data!$B$1:'Data'!$B$326&amp;Data!$A$1:'Data'!$A$326,0),3),IF(ISBLANK(_xlpm.a),"",_xlpm.a))</f>
        <v>17</v>
      </c>
      <c r="R85" s="120" cm="1">
        <f t="array" ref="R85">_xlfn.LET(_xlpm.a,INDEX(Data!$A$1:'Data'!$C$326,MATCH(P81&amp;YEAR-3,Data!$B$1:'Data'!$B$326&amp;Data!$A$1:'Data'!$A$326,0),3),IF(ISBLANK(_xlpm.a),"",_xlpm.a))</f>
        <v>44</v>
      </c>
      <c r="S85" s="127" cm="1">
        <f t="array" ref="S85">_xlfn.LET(_xlpm.a,INDEX(Data!$A$1:'Data'!$C$326,MATCH(P81&amp;YEAR-2,Data!$B$1:'Data'!$B$326&amp;Data!$A$1:'Data'!$A$326,0),3),IF(ISBLANK(_xlpm.a),"",_xlpm.a))</f>
        <v>14</v>
      </c>
      <c r="T85" s="121" cm="1">
        <f t="array" ref="T85">_xlfn.LET(_xlpm.a,INDEX(Data!$A$1:'Data'!$C$326,MATCH(P81&amp;YEAR-1,Data!$B$1:'Data'!$B$326&amp;Data!$A$1:'Data'!$A$326,0),3),IF(ISBLANK(_xlpm.a),"",_xlpm.a))</f>
        <v>29</v>
      </c>
      <c r="V85" s="204"/>
      <c r="W85" s="205"/>
      <c r="X85" s="201"/>
    </row>
    <row r="86" spans="1:128">
      <c r="A86" s="148" t="s">
        <v>28</v>
      </c>
      <c r="B86" s="116" cm="1">
        <f t="array" ref="B86">_xlfn.LET(_xlpm.a,INDEX(Data!$A$1:'Data'!$C$326,MATCH(B81+1&amp;YEAR-5,Data!$B$1:'Data'!$B$326&amp;Data!$A$1:'Data'!$A$326,0),3),IF(ISBLANK(_xlpm.a),"",_xlpm.a))</f>
        <v>32</v>
      </c>
      <c r="C86" s="126" cm="1">
        <f t="array" ref="C86">_xlfn.LET(_xlpm.a,INDEX(Data!$A$1:'Data'!$C$326,MATCH(B81+1&amp;YEAR-4,Data!$B$1:'Data'!$B$326&amp;Data!$A$1:'Data'!$A$326,0),3),IF(ISBLANK(_xlpm.a),"",_xlpm.a))</f>
        <v>19</v>
      </c>
      <c r="D86" s="117" cm="1">
        <f t="array" ref="D86">_xlfn.LET(_xlpm.a,INDEX(Data!$A$1:'Data'!$C$326,MATCH(B81+1&amp;YEAR-3,Data!$B$1:'Data'!$B$326&amp;Data!$A$1:'Data'!$A$326,0),3),IF(ISBLANK(_xlpm.a),"",_xlpm.a))</f>
        <v>25</v>
      </c>
      <c r="E86" s="126" cm="1">
        <f t="array" ref="E86">_xlfn.LET(_xlpm.a,INDEX(Data!$A$1:'Data'!$C$326,MATCH(B81+1&amp;YEAR-2,Data!$B$1:'Data'!$B$326&amp;Data!$A$1:'Data'!$A$326,0),3),IF(ISBLANK(_xlpm.a),"",_xlpm.a))</f>
        <v>24</v>
      </c>
      <c r="F86" s="118" cm="1">
        <f t="array" ref="F86">_xlfn.LET(_xlpm.a,INDEX(Data!$A$1:'Data'!$C$326,MATCH(B81+1&amp;YEAR-1,Data!$B$1:'Data'!$B$326&amp;Data!$A$1:'Data'!$A$326,0),3),IF(ISBLANK(_xlpm.a),"",_xlpm.a))</f>
        <v>27</v>
      </c>
      <c r="H86" s="148" t="s">
        <v>28</v>
      </c>
      <c r="I86" s="116" cm="1">
        <f t="array" ref="I86">_xlfn.LET(_xlpm.a,INDEX(Data!$A$1:'Data'!$C$326,MATCH(I81+1&amp;YEAR-5,Data!$B$1:'Data'!$B$326&amp;Data!$A$1:'Data'!$A$326,0),3),IF(ISBLANK(_xlpm.a),"",_xlpm.a))</f>
        <v>38</v>
      </c>
      <c r="J86" s="126" cm="1">
        <f t="array" ref="J86">_xlfn.LET(_xlpm.a,INDEX(Data!$A$1:'Data'!$C$326,MATCH(I81+1&amp;YEAR-4,Data!$B$1:'Data'!$B$326&amp;Data!$A$1:'Data'!$A$326,0),3),IF(ISBLANK(_xlpm.a),"",_xlpm.a))</f>
        <v>17</v>
      </c>
      <c r="K86" s="117" cm="1">
        <f t="array" ref="K86">_xlfn.LET(_xlpm.a,INDEX(Data!$A$1:'Data'!$C$326,MATCH(I81+1&amp;YEAR-3,Data!$B$1:'Data'!$B$326&amp;Data!$A$1:'Data'!$A$326,0),3),IF(ISBLANK(_xlpm.a),"",_xlpm.a))</f>
        <v>44</v>
      </c>
      <c r="L86" s="126" cm="1">
        <f t="array" ref="L86">_xlfn.LET(_xlpm.a,INDEX(Data!$A$1:'Data'!$C$326,MATCH(I81+1&amp;YEAR-2,Data!$B$1:'Data'!$B$326&amp;Data!$A$1:'Data'!$A$326,0),3),IF(ISBLANK(_xlpm.a),"",_xlpm.a))</f>
        <v>14</v>
      </c>
      <c r="M86" s="118" cm="1">
        <f t="array" ref="M86">_xlfn.LET(_xlpm.a,INDEX(Data!$A$1:'Data'!$C$326,MATCH(I81+1&amp;YEAR-1,Data!$B$1:'Data'!$B$326&amp;Data!$A$1:'Data'!$A$326,0),3),IF(ISBLANK(_xlpm.a),"",_xlpm.a))</f>
        <v>29</v>
      </c>
      <c r="O86" s="148" t="s">
        <v>28</v>
      </c>
      <c r="P86" s="116" cm="1">
        <f t="array" ref="P86">_xlfn.LET(_xlpm.a,INDEX(Data!$A$1:'Data'!$C$326,MATCH(P81+1&amp;YEAR-5,Data!$B$1:'Data'!$B$326&amp;Data!$A$1:'Data'!$A$326,0),3),IF(ISBLANK(_xlpm.a),"",_xlpm.a))</f>
        <v>46</v>
      </c>
      <c r="Q86" s="126" cm="1">
        <f t="array" ref="Q86">_xlfn.LET(_xlpm.a,INDEX(Data!$A$1:'Data'!$C$326,MATCH(P81+1&amp;YEAR-4,Data!$B$1:'Data'!$B$326&amp;Data!$A$1:'Data'!$A$326,0),3),IF(ISBLANK(_xlpm.a),"",_xlpm.a))</f>
        <v>25</v>
      </c>
      <c r="R86" s="117" cm="1">
        <f t="array" ref="R86">_xlfn.LET(_xlpm.a,INDEX(Data!$A$1:'Data'!$C$326,MATCH(P81+1&amp;YEAR-3,Data!$B$1:'Data'!$B$326&amp;Data!$A$1:'Data'!$A$326,0),3),IF(ISBLANK(_xlpm.a),"",_xlpm.a))</f>
        <v>102</v>
      </c>
      <c r="S86" s="126" cm="1">
        <f t="array" ref="S86">_xlfn.LET(_xlpm.a,INDEX(Data!$A$1:'Data'!$C$326,MATCH(P81+1&amp;YEAR-2,Data!$B$1:'Data'!$B$326&amp;Data!$A$1:'Data'!$A$326,0),3),IF(ISBLANK(_xlpm.a),"",_xlpm.a))</f>
        <v>34</v>
      </c>
      <c r="T86" s="118" cm="1">
        <f t="array" ref="T86">_xlfn.LET(_xlpm.a,INDEX(Data!$A$1:'Data'!$C$326,MATCH(P81+1&amp;YEAR-1,Data!$B$1:'Data'!$B$326&amp;Data!$A$1:'Data'!$A$326,0),3),IF(ISBLANK(_xlpm.a),"",_xlpm.a))</f>
        <v>15</v>
      </c>
      <c r="V86" s="204"/>
      <c r="W86" s="205"/>
      <c r="X86" s="201"/>
    </row>
    <row r="87" spans="1:128">
      <c r="A87" s="149" t="s">
        <v>29</v>
      </c>
      <c r="B87" s="122" cm="1">
        <f t="array" ref="B87">_xlfn.LET(_xlpm.a,INDEX(Data!$A$1:'Data'!$C$326,MATCH(B81+2&amp;YEAR-5,Data!$B$1:'Data'!$B$326&amp;Data!$A$1:'Data'!$A$326,0),3),IF(ISBLANK(_xlpm.a),"",_xlpm.a))</f>
        <v>38</v>
      </c>
      <c r="C87" s="128" cm="1">
        <f t="array" ref="C87">_xlfn.LET(_xlpm.a,INDEX(Data!$A$1:'Data'!$C$326,MATCH(B81+2&amp;YEAR-4,Data!$B$1:'Data'!$B$326&amp;Data!$A$1:'Data'!$A$326,0),3),IF(ISBLANK(_xlpm.a),"",_xlpm.a))</f>
        <v>17</v>
      </c>
      <c r="D87" s="123" cm="1">
        <f t="array" ref="D87">_xlfn.LET(_xlpm.a,INDEX(Data!$A$1:'Data'!$C$326,MATCH(B81+2&amp;YEAR-3,Data!$B$1:'Data'!$B$326&amp;Data!$A$1:'Data'!$A$326,0),3),IF(ISBLANK(_xlpm.a),"",_xlpm.a))</f>
        <v>44</v>
      </c>
      <c r="E87" s="128" cm="1">
        <f t="array" ref="E87">_xlfn.LET(_xlpm.a,INDEX(Data!$A$1:'Data'!$C$326,MATCH(B81+2&amp;YEAR-2,Data!$B$1:'Data'!$B$326&amp;Data!$A$1:'Data'!$A$326,0),3),IF(ISBLANK(_xlpm.a),"",_xlpm.a))</f>
        <v>14</v>
      </c>
      <c r="F87" s="124" cm="1">
        <f t="array" ref="F87">_xlfn.LET(_xlpm.a,INDEX(Data!$A$1:'Data'!$C$326,MATCH(B81+2&amp;YEAR-1,Data!$B$1:'Data'!$B$326&amp;Data!$A$1:'Data'!$A$326,0),3),IF(ISBLANK(_xlpm.a),"",_xlpm.a))</f>
        <v>29</v>
      </c>
      <c r="H87" s="149" t="s">
        <v>29</v>
      </c>
      <c r="I87" s="122" cm="1">
        <f t="array" ref="I87">_xlfn.LET(_xlpm.a,INDEX(Data!$A$1:'Data'!$C$326,MATCH(I81+2&amp;YEAR-5,Data!$B$1:'Data'!$B$326&amp;Data!$A$1:'Data'!$A$326,0),3),IF(ISBLANK(_xlpm.a),"",_xlpm.a))</f>
        <v>46</v>
      </c>
      <c r="J87" s="128" cm="1">
        <f t="array" ref="J87">_xlfn.LET(_xlpm.a,INDEX(Data!$A$1:'Data'!$C$326,MATCH(I81+2&amp;YEAR-4,Data!$B$1:'Data'!$B$326&amp;Data!$A$1:'Data'!$A$326,0),3),IF(ISBLANK(_xlpm.a),"",_xlpm.a))</f>
        <v>25</v>
      </c>
      <c r="K87" s="123" cm="1">
        <f t="array" ref="K87">_xlfn.LET(_xlpm.a,INDEX(Data!$A$1:'Data'!$C$326,MATCH(I81+2&amp;YEAR-3,Data!$B$1:'Data'!$B$326&amp;Data!$A$1:'Data'!$A$326,0),3),IF(ISBLANK(_xlpm.a),"",_xlpm.a))</f>
        <v>102</v>
      </c>
      <c r="L87" s="128" cm="1">
        <f t="array" ref="L87">_xlfn.LET(_xlpm.a,INDEX(Data!$A$1:'Data'!$C$326,MATCH(I81+2&amp;YEAR-2,Data!$B$1:'Data'!$B$326&amp;Data!$A$1:'Data'!$A$326,0),3),IF(ISBLANK(_xlpm.a),"",_xlpm.a))</f>
        <v>34</v>
      </c>
      <c r="M87" s="124" cm="1">
        <f t="array" ref="M87">_xlfn.LET(_xlpm.a,INDEX(Data!$A$1:'Data'!$C$326,MATCH(I81+2&amp;YEAR-1,Data!$B$1:'Data'!$B$326&amp;Data!$A$1:'Data'!$A$326,0),3),IF(ISBLANK(_xlpm.a),"",_xlpm.a))</f>
        <v>15</v>
      </c>
      <c r="O87" s="149" t="s">
        <v>29</v>
      </c>
      <c r="P87" s="122" cm="1">
        <f t="array" ref="P87">_xlfn.LET(_xlpm.a,INDEX(Data!$A$1:'Data'!$C$326,MATCH(P81+2&amp;YEAR-5,Data!$B$1:'Data'!$B$326&amp;Data!$A$1:'Data'!$A$326,0),3),IF(ISBLANK(_xlpm.a),"",_xlpm.a))</f>
        <v>58</v>
      </c>
      <c r="Q87" s="128" cm="1">
        <f t="array" ref="Q87">_xlfn.LET(_xlpm.a,INDEX(Data!$A$1:'Data'!$C$326,MATCH(P81+2&amp;YEAR-4,Data!$B$1:'Data'!$B$326&amp;Data!$A$1:'Data'!$A$326,0),3),IF(ISBLANK(_xlpm.a),"",_xlpm.a))</f>
        <v>43</v>
      </c>
      <c r="R87" s="123" cm="1">
        <f t="array" ref="R87">_xlfn.LET(_xlpm.a,INDEX(Data!$A$1:'Data'!$C$326,MATCH(P81+2&amp;YEAR-3,Data!$B$1:'Data'!$B$326&amp;Data!$A$1:'Data'!$A$326,0),3),IF(ISBLANK(_xlpm.a),"",_xlpm.a))</f>
        <v>91</v>
      </c>
      <c r="S87" s="128" cm="1">
        <f t="array" ref="S87">_xlfn.LET(_xlpm.a,INDEX(Data!$A$1:'Data'!$C$326,MATCH(P81+2&amp;YEAR-2,Data!$B$1:'Data'!$B$326&amp;Data!$A$1:'Data'!$A$326,0),3),IF(ISBLANK(_xlpm.a),"",_xlpm.a))</f>
        <v>80</v>
      </c>
      <c r="T87" s="124" cm="1">
        <f t="array" ref="T87">_xlfn.LET(_xlpm.a,INDEX(Data!$A$1:'Data'!$C$326,MATCH(P81+2&amp;YEAR-1,Data!$B$1:'Data'!$B$326&amp;Data!$A$1:'Data'!$A$326,0),3),IF(ISBLANK(_xlpm.a),"",_xlpm.a))</f>
        <v>18</v>
      </c>
      <c r="V87" s="204"/>
      <c r="W87" s="205"/>
      <c r="X87" s="201"/>
    </row>
    <row r="89" spans="1:128" s="59" customFormat="1">
      <c r="A89" s="151" t="s">
        <v>17</v>
      </c>
      <c r="B89" s="152">
        <v>34</v>
      </c>
      <c r="C89" s="153"/>
      <c r="D89" s="153"/>
      <c r="E89" s="154" t="s">
        <v>18</v>
      </c>
      <c r="F89" s="155">
        <f>ROUND(_xlfn.AGGREGATE(16,3,B91:F95,Perc1),0)</f>
        <v>66</v>
      </c>
      <c r="G89" s="48"/>
      <c r="H89" s="151" t="s">
        <v>17</v>
      </c>
      <c r="I89" s="152">
        <v>35</v>
      </c>
      <c r="J89" s="153"/>
      <c r="K89" s="153"/>
      <c r="L89" s="154" t="s">
        <v>18</v>
      </c>
      <c r="M89" s="155">
        <f>ROUND(_xlfn.AGGREGATE(16,3,I91:M95,Perc1),0)</f>
        <v>72</v>
      </c>
      <c r="N89" s="48"/>
      <c r="O89" s="151" t="s">
        <v>17</v>
      </c>
      <c r="P89" s="152">
        <v>36</v>
      </c>
      <c r="Q89" s="153"/>
      <c r="R89" s="153"/>
      <c r="S89" s="154" t="s">
        <v>18</v>
      </c>
      <c r="T89" s="155">
        <f>ROUND(_xlfn.AGGREGATE(16,3,P91:T95,Perc1),0)</f>
        <v>72</v>
      </c>
      <c r="U89" s="48"/>
      <c r="V89" s="64"/>
      <c r="W89" s="65"/>
      <c r="X89" s="201"/>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row>
    <row r="90" spans="1:128" s="45" customFormat="1">
      <c r="A90" s="146"/>
      <c r="B90" s="46" t="s">
        <v>21</v>
      </c>
      <c r="C90" s="46" t="s">
        <v>22</v>
      </c>
      <c r="D90" s="46" t="s">
        <v>23</v>
      </c>
      <c r="E90" s="46" t="s">
        <v>24</v>
      </c>
      <c r="F90" s="147" t="s">
        <v>25</v>
      </c>
      <c r="H90" s="146"/>
      <c r="I90" s="46" t="s">
        <v>21</v>
      </c>
      <c r="J90" s="46" t="s">
        <v>22</v>
      </c>
      <c r="K90" s="46" t="s">
        <v>23</v>
      </c>
      <c r="L90" s="46" t="s">
        <v>24</v>
      </c>
      <c r="M90" s="147" t="s">
        <v>25</v>
      </c>
      <c r="O90" s="146"/>
      <c r="P90" s="46" t="s">
        <v>21</v>
      </c>
      <c r="Q90" s="46" t="s">
        <v>22</v>
      </c>
      <c r="R90" s="46" t="s">
        <v>23</v>
      </c>
      <c r="S90" s="46" t="s">
        <v>24</v>
      </c>
      <c r="T90" s="147" t="s">
        <v>25</v>
      </c>
      <c r="U90"/>
      <c r="V90" s="204"/>
      <c r="W90" s="66"/>
      <c r="X90" s="201"/>
    </row>
    <row r="91" spans="1:128">
      <c r="A91" s="148" t="s">
        <v>26</v>
      </c>
      <c r="B91" s="125" cm="1">
        <f t="array" ref="B91">_xlfn.LET(_xlpm.a,INDEX(Data!$A$1:'Data'!$C$326,MATCH(B89-2&amp;YEAR-5,Data!$B$1:'Data'!$B$326&amp;Data!$A$1:'Data'!$A$326,0),3),IF(ISBLANK(_xlpm.a),"",_xlpm.a))</f>
        <v>32</v>
      </c>
      <c r="C91" s="115" cm="1">
        <f t="array" ref="C91">_xlfn.LET(_xlpm.a,INDEX(Data!$A$1:'Data'!$C$326,MATCH(B89-2&amp;YEAR-4,Data!$B$1:'Data'!$B$326&amp;Data!$A$1:'Data'!$A$326,0),3),IF(ISBLANK(_xlpm.a),"",_xlpm.a))</f>
        <v>19</v>
      </c>
      <c r="D91" s="114" cm="1">
        <f t="array" ref="D91">_xlfn.LET(_xlpm.a,INDEX(Data!$A$1:'Data'!$C$326,MATCH(B89-2&amp;YEAR-3,Data!$B$1:'Data'!$B$326&amp;Data!$A$1:'Data'!$A$326,0),3),IF(ISBLANK(_xlpm.a),"",_xlpm.a))</f>
        <v>25</v>
      </c>
      <c r="E91" s="125" cm="1">
        <f t="array" ref="E91">_xlfn.LET(_xlpm.a,INDEX(Data!$A$1:'Data'!$C$326,MATCH(B89-2&amp;YEAR-2,Data!$B$1:'Data'!$B$326&amp;Data!$A$1:'Data'!$A$326,0),3),IF(ISBLANK(_xlpm.a),"",_xlpm.a))</f>
        <v>24</v>
      </c>
      <c r="F91" s="115" cm="1">
        <f t="array" ref="F91">_xlfn.LET(_xlpm.a,INDEX(Data!$A$1:'Data'!$C$326,MATCH(B89-2&amp;YEAR-1,Data!$B$1:'Data'!$B$326&amp;Data!$A$1:'Data'!$A$326,0),3),IF(ISBLANK(_xlpm.a),"",_xlpm.a))</f>
        <v>27</v>
      </c>
      <c r="H91" s="148" t="s">
        <v>26</v>
      </c>
      <c r="I91" s="113" cm="1">
        <f t="array" ref="I91">_xlfn.LET(_xlpm.a,INDEX(Data!$A$1:'Data'!$C$326,MATCH(I89-2&amp;YEAR-5,Data!$B$1:'Data'!$B$326&amp;Data!$A$1:'Data'!$A$326,0),3),IF(ISBLANK(_xlpm.a),"",_xlpm.a))</f>
        <v>38</v>
      </c>
      <c r="J91" s="125" cm="1">
        <f t="array" ref="J91">_xlfn.LET(_xlpm.a,INDEX(Data!$A$1:'Data'!$C$326,MATCH(I89-2&amp;YEAR-4,Data!$B$1:'Data'!$B$326&amp;Data!$A$1:'Data'!$A$326,0),3),IF(ISBLANK(_xlpm.a),"",_xlpm.a))</f>
        <v>17</v>
      </c>
      <c r="K91" s="114" cm="1">
        <f t="array" ref="K91">_xlfn.LET(_xlpm.a,INDEX(Data!$A$1:'Data'!$C$326,MATCH(I89-2&amp;YEAR-3,Data!$B$1:'Data'!$B$326&amp;Data!$A$1:'Data'!$A$326,0),3),IF(ISBLANK(_xlpm.a),"",_xlpm.a))</f>
        <v>44</v>
      </c>
      <c r="L91" s="125" cm="1">
        <f t="array" ref="L91">_xlfn.LET(_xlpm.a,INDEX(Data!$A$1:'Data'!$C$326,MATCH(I89-2&amp;YEAR-2,Data!$B$1:'Data'!$B$326&amp;Data!$A$1:'Data'!$A$326,0),3),IF(ISBLANK(_xlpm.a),"",_xlpm.a))</f>
        <v>14</v>
      </c>
      <c r="M91" s="115" cm="1">
        <f t="array" ref="M91">_xlfn.LET(_xlpm.a,INDEX(Data!$A$1:'Data'!$C$326,MATCH(I89-2&amp;YEAR-1,Data!$B$1:'Data'!$B$326&amp;Data!$A$1:'Data'!$A$326,0),3),IF(ISBLANK(_xlpm.a),"",_xlpm.a))</f>
        <v>29</v>
      </c>
      <c r="O91" s="148" t="s">
        <v>26</v>
      </c>
      <c r="P91" s="113" cm="1">
        <f t="array" ref="P91">_xlfn.LET(_xlpm.a,INDEX(Data!$A$1:'Data'!$C$326,MATCH(P89-2&amp;YEAR-5,Data!$B$1:'Data'!$B$326&amp;Data!$A$1:'Data'!$A$326,0),3),IF(ISBLANK(_xlpm.a),"",_xlpm.a))</f>
        <v>46</v>
      </c>
      <c r="Q91" s="125" cm="1">
        <f t="array" ref="Q91">_xlfn.LET(_xlpm.a,INDEX(Data!$A$1:'Data'!$C$326,MATCH(P89-2&amp;YEAR-4,Data!$B$1:'Data'!$B$326&amp;Data!$A$1:'Data'!$A$326,0),3),IF(ISBLANK(_xlpm.a),"",_xlpm.a))</f>
        <v>25</v>
      </c>
      <c r="R91" s="114" cm="1">
        <f t="array" ref="R91">_xlfn.LET(_xlpm.a,INDEX(Data!$A$1:'Data'!$C$326,MATCH(P89-2&amp;YEAR-3,Data!$B$1:'Data'!$B$326&amp;Data!$A$1:'Data'!$A$326,0),3),IF(ISBLANK(_xlpm.a),"",_xlpm.a))</f>
        <v>102</v>
      </c>
      <c r="S91" s="125" cm="1">
        <f t="array" ref="S91">_xlfn.LET(_xlpm.a,INDEX(Data!$A$1:'Data'!$C$326,MATCH(P89-2&amp;YEAR-2,Data!$B$1:'Data'!$B$326&amp;Data!$A$1:'Data'!$A$326,0),3),IF(ISBLANK(_xlpm.a),"",_xlpm.a))</f>
        <v>34</v>
      </c>
      <c r="T91" s="115" cm="1">
        <f t="array" ref="T91">_xlfn.LET(_xlpm.a,INDEX(Data!$A$1:'Data'!$C$326,MATCH(P89-2&amp;YEAR-1,Data!$B$1:'Data'!$B$326&amp;Data!$A$1:'Data'!$A$326,0),3),IF(ISBLANK(_xlpm.a),"",_xlpm.a))</f>
        <v>15</v>
      </c>
      <c r="V91" s="204"/>
      <c r="W91" s="205"/>
      <c r="X91" s="201"/>
    </row>
    <row r="92" spans="1:128">
      <c r="A92" s="148" t="s">
        <v>27</v>
      </c>
      <c r="B92" s="126" cm="1">
        <f t="array" ref="B92">_xlfn.LET(_xlpm.a,INDEX(Data!$A$1:'Data'!$C$326,MATCH(B89-1&amp;YEAR-5,Data!$B$1:'Data'!$B$326&amp;Data!$A$1:'Data'!$A$326,0),3),IF(ISBLANK(_xlpm.a),"",_xlpm.a))</f>
        <v>38</v>
      </c>
      <c r="C92" s="118" cm="1">
        <f t="array" ref="C92">_xlfn.LET(_xlpm.a,INDEX(Data!$A$1:'Data'!$C$326,MATCH(B89-1&amp;YEAR-4,Data!$B$1:'Data'!$B$326&amp;Data!$A$1:'Data'!$A$326,0),3),IF(ISBLANK(_xlpm.a),"",_xlpm.a))</f>
        <v>17</v>
      </c>
      <c r="D92" s="117" cm="1">
        <f t="array" ref="D92">_xlfn.LET(_xlpm.a,INDEX(Data!$A$1:'Data'!$C$326,MATCH(B89-1&amp;YEAR-3,Data!$B$1:'Data'!$B$326&amp;Data!$A$1:'Data'!$A$326,0),3),IF(ISBLANK(_xlpm.a),"",_xlpm.a))</f>
        <v>44</v>
      </c>
      <c r="E92" s="126" cm="1">
        <f t="array" ref="E92">_xlfn.LET(_xlpm.a,INDEX(Data!$A$1:'Data'!$C$326,MATCH(B89-1&amp;YEAR-2,Data!$B$1:'Data'!$B$326&amp;Data!$A$1:'Data'!$A$326,0),3),IF(ISBLANK(_xlpm.a),"",_xlpm.a))</f>
        <v>14</v>
      </c>
      <c r="F92" s="118" cm="1">
        <f t="array" ref="F92">_xlfn.LET(_xlpm.a,INDEX(Data!$A$1:'Data'!$C$326,MATCH(B89-1&amp;YEAR-1,Data!$B$1:'Data'!$B$326&amp;Data!$A$1:'Data'!$A$326,0),3),IF(ISBLANK(_xlpm.a),"",_xlpm.a))</f>
        <v>29</v>
      </c>
      <c r="H92" s="148" t="s">
        <v>27</v>
      </c>
      <c r="I92" s="116" cm="1">
        <f t="array" ref="I92">_xlfn.LET(_xlpm.a,INDEX(Data!$A$1:'Data'!$C$326,MATCH(I89-1&amp;YEAR-5,Data!$B$1:'Data'!$B$326&amp;Data!$A$1:'Data'!$A$326,0),3),IF(ISBLANK(_xlpm.a),"",_xlpm.a))</f>
        <v>46</v>
      </c>
      <c r="J92" s="126" cm="1">
        <f t="array" ref="J92">_xlfn.LET(_xlpm.a,INDEX(Data!$A$1:'Data'!$C$326,MATCH(I89-1&amp;YEAR-4,Data!$B$1:'Data'!$B$326&amp;Data!$A$1:'Data'!$A$326,0),3),IF(ISBLANK(_xlpm.a),"",_xlpm.a))</f>
        <v>25</v>
      </c>
      <c r="K92" s="117" cm="1">
        <f t="array" ref="K92">_xlfn.LET(_xlpm.a,INDEX(Data!$A$1:'Data'!$C$326,MATCH(I89-1&amp;YEAR-3,Data!$B$1:'Data'!$B$326&amp;Data!$A$1:'Data'!$A$326,0),3),IF(ISBLANK(_xlpm.a),"",_xlpm.a))</f>
        <v>102</v>
      </c>
      <c r="L92" s="126" cm="1">
        <f t="array" ref="L92">_xlfn.LET(_xlpm.a,INDEX(Data!$A$1:'Data'!$C$326,MATCH(I89-1&amp;YEAR-2,Data!$B$1:'Data'!$B$326&amp;Data!$A$1:'Data'!$A$326,0),3),IF(ISBLANK(_xlpm.a),"",_xlpm.a))</f>
        <v>34</v>
      </c>
      <c r="M92" s="118" cm="1">
        <f t="array" ref="M92">_xlfn.LET(_xlpm.a,INDEX(Data!$A$1:'Data'!$C$326,MATCH(I89-1&amp;YEAR-1,Data!$B$1:'Data'!$B$326&amp;Data!$A$1:'Data'!$A$326,0),3),IF(ISBLANK(_xlpm.a),"",_xlpm.a))</f>
        <v>15</v>
      </c>
      <c r="O92" s="148" t="s">
        <v>27</v>
      </c>
      <c r="P92" s="116" cm="1">
        <f t="array" ref="P92">_xlfn.LET(_xlpm.a,INDEX(Data!$A$1:'Data'!$C$326,MATCH(P89-1&amp;YEAR-5,Data!$B$1:'Data'!$B$326&amp;Data!$A$1:'Data'!$A$326,0),3),IF(ISBLANK(_xlpm.a),"",_xlpm.a))</f>
        <v>58</v>
      </c>
      <c r="Q92" s="126" cm="1">
        <f t="array" ref="Q92">_xlfn.LET(_xlpm.a,INDEX(Data!$A$1:'Data'!$C$326,MATCH(P89-1&amp;YEAR-4,Data!$B$1:'Data'!$B$326&amp;Data!$A$1:'Data'!$A$326,0),3),IF(ISBLANK(_xlpm.a),"",_xlpm.a))</f>
        <v>43</v>
      </c>
      <c r="R92" s="117" cm="1">
        <f t="array" ref="R92">_xlfn.LET(_xlpm.a,INDEX(Data!$A$1:'Data'!$C$326,MATCH(P89-1&amp;YEAR-3,Data!$B$1:'Data'!$B$326&amp;Data!$A$1:'Data'!$A$326,0),3),IF(ISBLANK(_xlpm.a),"",_xlpm.a))</f>
        <v>91</v>
      </c>
      <c r="S92" s="126" cm="1">
        <f t="array" ref="S92">_xlfn.LET(_xlpm.a,INDEX(Data!$A$1:'Data'!$C$326,MATCH(P89-1&amp;YEAR-2,Data!$B$1:'Data'!$B$326&amp;Data!$A$1:'Data'!$A$326,0),3),IF(ISBLANK(_xlpm.a),"",_xlpm.a))</f>
        <v>80</v>
      </c>
      <c r="T92" s="118" cm="1">
        <f t="array" ref="T92">_xlfn.LET(_xlpm.a,INDEX(Data!$A$1:'Data'!$C$326,MATCH(P89-1&amp;YEAR-1,Data!$B$1:'Data'!$B$326&amp;Data!$A$1:'Data'!$A$326,0),3),IF(ISBLANK(_xlpm.a),"",_xlpm.a))</f>
        <v>18</v>
      </c>
      <c r="V92" s="204"/>
      <c r="W92" s="205"/>
      <c r="X92" s="201"/>
    </row>
    <row r="93" spans="1:128">
      <c r="A93" s="148" t="s">
        <v>13</v>
      </c>
      <c r="B93" s="127" cm="1">
        <f t="array" ref="B93">_xlfn.LET(_xlpm.a,INDEX(Data!$A$1:'Data'!$C$326,MATCH(B89&amp;YEAR-5,Data!$B$1:'Data'!$B$326&amp;Data!$A$1:'Data'!$A$326,0),3),IF(ISBLANK(_xlpm.a),"",_xlpm.a))</f>
        <v>46</v>
      </c>
      <c r="C93" s="121" cm="1">
        <f t="array" ref="C93">_xlfn.LET(_xlpm.a,INDEX(Data!$A$1:'Data'!$C$326,MATCH(B89&amp;YEAR-4,Data!$B$1:'Data'!$B$326&amp;Data!$A$1:'Data'!$A$326,0),3),IF(ISBLANK(_xlpm.a),"",_xlpm.a))</f>
        <v>25</v>
      </c>
      <c r="D93" s="120" cm="1">
        <f t="array" ref="D93">_xlfn.LET(_xlpm.a,INDEX(Data!$A$1:'Data'!$C$326,MATCH(B89&amp;YEAR-3,Data!$B$1:'Data'!$B$326&amp;Data!$A$1:'Data'!$A$326,0),3),IF(ISBLANK(_xlpm.a),"",_xlpm.a))</f>
        <v>102</v>
      </c>
      <c r="E93" s="127" cm="1">
        <f t="array" ref="E93">_xlfn.LET(_xlpm.a,INDEX(Data!$A$1:'Data'!$C$326,MATCH(B89&amp;YEAR-2,Data!$B$1:'Data'!$B$326&amp;Data!$A$1:'Data'!$A$326,0),3),IF(ISBLANK(_xlpm.a),"",_xlpm.a))</f>
        <v>34</v>
      </c>
      <c r="F93" s="121" cm="1">
        <f t="array" ref="F93">_xlfn.LET(_xlpm.a,INDEX(Data!$A$1:'Data'!$C$326,MATCH(B89&amp;YEAR-1,Data!$B$1:'Data'!$B$326&amp;Data!$A$1:'Data'!$A$326,0),3),IF(ISBLANK(_xlpm.a),"",_xlpm.a))</f>
        <v>15</v>
      </c>
      <c r="H93" s="148" t="s">
        <v>13</v>
      </c>
      <c r="I93" s="119" cm="1">
        <f t="array" ref="I93">_xlfn.LET(_xlpm.a,INDEX(Data!$A$1:'Data'!$C$326,MATCH(I89&amp;YEAR-5,Data!$B$1:'Data'!$B$326&amp;Data!$A$1:'Data'!$A$326,0),3),IF(ISBLANK(_xlpm.a),"",_xlpm.a))</f>
        <v>58</v>
      </c>
      <c r="J93" s="127" cm="1">
        <f t="array" ref="J93">_xlfn.LET(_xlpm.a,INDEX(Data!$A$1:'Data'!$C$326,MATCH(I89&amp;YEAR-4,Data!$B$1:'Data'!$B$326&amp;Data!$A$1:'Data'!$A$326,0),3),IF(ISBLANK(_xlpm.a),"",_xlpm.a))</f>
        <v>43</v>
      </c>
      <c r="K93" s="120" cm="1">
        <f t="array" ref="K93">_xlfn.LET(_xlpm.a,INDEX(Data!$A$1:'Data'!$C$326,MATCH(I89&amp;YEAR-3,Data!$B$1:'Data'!$B$326&amp;Data!$A$1:'Data'!$A$326,0),3),IF(ISBLANK(_xlpm.a),"",_xlpm.a))</f>
        <v>91</v>
      </c>
      <c r="L93" s="127" cm="1">
        <f t="array" ref="L93">_xlfn.LET(_xlpm.a,INDEX(Data!$A$1:'Data'!$C$326,MATCH(I89&amp;YEAR-2,Data!$B$1:'Data'!$B$326&amp;Data!$A$1:'Data'!$A$326,0),3),IF(ISBLANK(_xlpm.a),"",_xlpm.a))</f>
        <v>80</v>
      </c>
      <c r="M93" s="121" cm="1">
        <f t="array" ref="M93">_xlfn.LET(_xlpm.a,INDEX(Data!$A$1:'Data'!$C$326,MATCH(I89&amp;YEAR-1,Data!$B$1:'Data'!$B$326&amp;Data!$A$1:'Data'!$A$326,0),3),IF(ISBLANK(_xlpm.a),"",_xlpm.a))</f>
        <v>18</v>
      </c>
      <c r="O93" s="148" t="s">
        <v>13</v>
      </c>
      <c r="P93" s="119" cm="1">
        <f t="array" ref="P93">_xlfn.LET(_xlpm.a,INDEX(Data!$A$1:'Data'!$C$326,MATCH(P89&amp;YEAR-5,Data!$B$1:'Data'!$B$326&amp;Data!$A$1:'Data'!$A$326,0),3),IF(ISBLANK(_xlpm.a),"",_xlpm.a))</f>
        <v>66</v>
      </c>
      <c r="Q93" s="127" cm="1">
        <f t="array" ref="Q93">_xlfn.LET(_xlpm.a,INDEX(Data!$A$1:'Data'!$C$326,MATCH(P89&amp;YEAR-4,Data!$B$1:'Data'!$B$326&amp;Data!$A$1:'Data'!$A$326,0),3),IF(ISBLANK(_xlpm.a),"",_xlpm.a))</f>
        <v>57</v>
      </c>
      <c r="R93" s="120" cm="1">
        <f t="array" ref="R93">_xlfn.LET(_xlpm.a,INDEX(Data!$A$1:'Data'!$C$326,MATCH(P89&amp;YEAR-3,Data!$B$1:'Data'!$B$326&amp;Data!$A$1:'Data'!$A$326,0),3),IF(ISBLANK(_xlpm.a),"",_xlpm.a))</f>
        <v>93</v>
      </c>
      <c r="S93" s="127" cm="1">
        <f t="array" ref="S93">_xlfn.LET(_xlpm.a,INDEX(Data!$A$1:'Data'!$C$326,MATCH(P89&amp;YEAR-2,Data!$B$1:'Data'!$B$326&amp;Data!$A$1:'Data'!$A$326,0),3),IF(ISBLANK(_xlpm.a),"",_xlpm.a))</f>
        <v>67</v>
      </c>
      <c r="T93" s="121" cm="1">
        <f t="array" ref="T93">_xlfn.LET(_xlpm.a,INDEX(Data!$A$1:'Data'!$C$326,MATCH(P89&amp;YEAR-1,Data!$B$1:'Data'!$B$326&amp;Data!$A$1:'Data'!$A$326,0),3),IF(ISBLANK(_xlpm.a),"",_xlpm.a))</f>
        <v>41</v>
      </c>
      <c r="V93" s="204"/>
      <c r="W93" s="205"/>
      <c r="X93" s="201"/>
    </row>
    <row r="94" spans="1:128">
      <c r="A94" s="148" t="s">
        <v>28</v>
      </c>
      <c r="B94" s="126" cm="1">
        <f t="array" ref="B94">_xlfn.LET(_xlpm.a,INDEX(Data!$A$1:'Data'!$C$326,MATCH(B89+1&amp;YEAR-5,Data!$B$1:'Data'!$B$326&amp;Data!$A$1:'Data'!$A$326,0),3),IF(ISBLANK(_xlpm.a),"",_xlpm.a))</f>
        <v>58</v>
      </c>
      <c r="C94" s="118" cm="1">
        <f t="array" ref="C94">_xlfn.LET(_xlpm.a,INDEX(Data!$A$1:'Data'!$C$326,MATCH(B89+1&amp;YEAR-4,Data!$B$1:'Data'!$B$326&amp;Data!$A$1:'Data'!$A$326,0),3),IF(ISBLANK(_xlpm.a),"",_xlpm.a))</f>
        <v>43</v>
      </c>
      <c r="D94" s="117" cm="1">
        <f t="array" ref="D94">_xlfn.LET(_xlpm.a,INDEX(Data!$A$1:'Data'!$C$326,MATCH(B89+1&amp;YEAR-3,Data!$B$1:'Data'!$B$326&amp;Data!$A$1:'Data'!$A$326,0),3),IF(ISBLANK(_xlpm.a),"",_xlpm.a))</f>
        <v>91</v>
      </c>
      <c r="E94" s="126" cm="1">
        <f t="array" ref="E94">_xlfn.LET(_xlpm.a,INDEX(Data!$A$1:'Data'!$C$326,MATCH(B89+1&amp;YEAR-2,Data!$B$1:'Data'!$B$326&amp;Data!$A$1:'Data'!$A$326,0),3),IF(ISBLANK(_xlpm.a),"",_xlpm.a))</f>
        <v>80</v>
      </c>
      <c r="F94" s="118" cm="1">
        <f t="array" ref="F94">_xlfn.LET(_xlpm.a,INDEX(Data!$A$1:'Data'!$C$326,MATCH(B89+1&amp;YEAR-1,Data!$B$1:'Data'!$B$326&amp;Data!$A$1:'Data'!$A$326,0),3),IF(ISBLANK(_xlpm.a),"",_xlpm.a))</f>
        <v>18</v>
      </c>
      <c r="H94" s="148" t="s">
        <v>28</v>
      </c>
      <c r="I94" s="116" cm="1">
        <f t="array" ref="I94">_xlfn.LET(_xlpm.a,INDEX(Data!$A$1:'Data'!$C$326,MATCH(I89+1&amp;YEAR-5,Data!$B$1:'Data'!$B$326&amp;Data!$A$1:'Data'!$A$326,0),3),IF(ISBLANK(_xlpm.a),"",_xlpm.a))</f>
        <v>66</v>
      </c>
      <c r="J94" s="126" cm="1">
        <f t="array" ref="J94">_xlfn.LET(_xlpm.a,INDEX(Data!$A$1:'Data'!$C$326,MATCH(I89+1&amp;YEAR-4,Data!$B$1:'Data'!$B$326&amp;Data!$A$1:'Data'!$A$326,0),3),IF(ISBLANK(_xlpm.a),"",_xlpm.a))</f>
        <v>57</v>
      </c>
      <c r="K94" s="117" cm="1">
        <f t="array" ref="K94">_xlfn.LET(_xlpm.a,INDEX(Data!$A$1:'Data'!$C$326,MATCH(I89+1&amp;YEAR-3,Data!$B$1:'Data'!$B$326&amp;Data!$A$1:'Data'!$A$326,0),3),IF(ISBLANK(_xlpm.a),"",_xlpm.a))</f>
        <v>93</v>
      </c>
      <c r="L94" s="126" cm="1">
        <f t="array" ref="L94">_xlfn.LET(_xlpm.a,INDEX(Data!$A$1:'Data'!$C$326,MATCH(I89+1&amp;YEAR-2,Data!$B$1:'Data'!$B$326&amp;Data!$A$1:'Data'!$A$326,0),3),IF(ISBLANK(_xlpm.a),"",_xlpm.a))</f>
        <v>67</v>
      </c>
      <c r="M94" s="118" cm="1">
        <f t="array" ref="M94">_xlfn.LET(_xlpm.a,INDEX(Data!$A$1:'Data'!$C$326,MATCH(I89+1&amp;YEAR-1,Data!$B$1:'Data'!$B$326&amp;Data!$A$1:'Data'!$A$326,0),3),IF(ISBLANK(_xlpm.a),"",_xlpm.a))</f>
        <v>41</v>
      </c>
      <c r="O94" s="148" t="s">
        <v>28</v>
      </c>
      <c r="P94" s="116" cm="1">
        <f t="array" ref="P94">_xlfn.LET(_xlpm.a,INDEX(Data!$A$1:'Data'!$C$326,MATCH(P89+1&amp;YEAR-5,Data!$B$1:'Data'!$B$326&amp;Data!$A$1:'Data'!$A$326,0),3),IF(ISBLANK(_xlpm.a),"",_xlpm.a))</f>
        <v>71</v>
      </c>
      <c r="Q94" s="126" cm="1">
        <f t="array" ref="Q94">_xlfn.LET(_xlpm.a,INDEX(Data!$A$1:'Data'!$C$326,MATCH(P89+1&amp;YEAR-4,Data!$B$1:'Data'!$B$326&amp;Data!$A$1:'Data'!$A$326,0),3),IF(ISBLANK(_xlpm.a),"",_xlpm.a))</f>
        <v>48</v>
      </c>
      <c r="R94" s="117" cm="1">
        <f t="array" ref="R94">_xlfn.LET(_xlpm.a,INDEX(Data!$A$1:'Data'!$C$326,MATCH(P89+1&amp;YEAR-3,Data!$B$1:'Data'!$B$326&amp;Data!$A$1:'Data'!$A$326,0),3),IF(ISBLANK(_xlpm.a),"",_xlpm.a))</f>
        <v>58</v>
      </c>
      <c r="S94" s="126" cm="1">
        <f t="array" ref="S94">_xlfn.LET(_xlpm.a,INDEX(Data!$A$1:'Data'!$C$326,MATCH(P89+1&amp;YEAR-2,Data!$B$1:'Data'!$B$326&amp;Data!$A$1:'Data'!$A$326,0),3),IF(ISBLANK(_xlpm.a),"",_xlpm.a))</f>
        <v>45</v>
      </c>
      <c r="T94" s="118" cm="1">
        <f t="array" ref="T94">_xlfn.LET(_xlpm.a,INDEX(Data!$A$1:'Data'!$C$326,MATCH(P89+1&amp;YEAR-1,Data!$B$1:'Data'!$B$326&amp;Data!$A$1:'Data'!$A$326,0),3),IF(ISBLANK(_xlpm.a),"",_xlpm.a))</f>
        <v>76</v>
      </c>
      <c r="V94" s="204"/>
      <c r="W94" s="205"/>
      <c r="X94" s="201"/>
    </row>
    <row r="95" spans="1:128">
      <c r="A95" s="149" t="s">
        <v>29</v>
      </c>
      <c r="B95" s="128" cm="1">
        <f t="array" ref="B95">_xlfn.LET(_xlpm.a,INDEX(Data!$A$1:'Data'!$C$326,MATCH(B89+2&amp;YEAR-5,Data!$B$1:'Data'!$B$326&amp;Data!$A$1:'Data'!$A$326,0),3),IF(ISBLANK(_xlpm.a),"",_xlpm.a))</f>
        <v>66</v>
      </c>
      <c r="C95" s="124" cm="1">
        <f t="array" ref="C95">_xlfn.LET(_xlpm.a,INDEX(Data!$A$1:'Data'!$C$326,MATCH(B89+2&amp;YEAR-4,Data!$B$1:'Data'!$B$326&amp;Data!$A$1:'Data'!$A$326,0),3),IF(ISBLANK(_xlpm.a),"",_xlpm.a))</f>
        <v>57</v>
      </c>
      <c r="D95" s="123" cm="1">
        <f t="array" ref="D95">_xlfn.LET(_xlpm.a,INDEX(Data!$A$1:'Data'!$C$326,MATCH(B89+2&amp;YEAR-3,Data!$B$1:'Data'!$B$326&amp;Data!$A$1:'Data'!$A$326,0),3),IF(ISBLANK(_xlpm.a),"",_xlpm.a))</f>
        <v>93</v>
      </c>
      <c r="E95" s="128" cm="1">
        <f t="array" ref="E95">_xlfn.LET(_xlpm.a,INDEX(Data!$A$1:'Data'!$C$326,MATCH(B89+2&amp;YEAR-2,Data!$B$1:'Data'!$B$326&amp;Data!$A$1:'Data'!$A$326,0),3),IF(ISBLANK(_xlpm.a),"",_xlpm.a))</f>
        <v>67</v>
      </c>
      <c r="F95" s="124" cm="1">
        <f t="array" ref="F95">_xlfn.LET(_xlpm.a,INDEX(Data!$A$1:'Data'!$C$326,MATCH(B89+2&amp;YEAR-1,Data!$B$1:'Data'!$B$326&amp;Data!$A$1:'Data'!$A$326,0),3),IF(ISBLANK(_xlpm.a),"",_xlpm.a))</f>
        <v>41</v>
      </c>
      <c r="H95" s="149" t="s">
        <v>29</v>
      </c>
      <c r="I95" s="122" cm="1">
        <f t="array" ref="I95">_xlfn.LET(_xlpm.a,INDEX(Data!$A$1:'Data'!$C$326,MATCH(I89+2&amp;YEAR-5,Data!$B$1:'Data'!$B$326&amp;Data!$A$1:'Data'!$A$326,0),3),IF(ISBLANK(_xlpm.a),"",_xlpm.a))</f>
        <v>71</v>
      </c>
      <c r="J95" s="128" cm="1">
        <f t="array" ref="J95">_xlfn.LET(_xlpm.a,INDEX(Data!$A$1:'Data'!$C$326,MATCH(I89+2&amp;YEAR-4,Data!$B$1:'Data'!$B$326&amp;Data!$A$1:'Data'!$A$326,0),3),IF(ISBLANK(_xlpm.a),"",_xlpm.a))</f>
        <v>48</v>
      </c>
      <c r="K95" s="123" cm="1">
        <f t="array" ref="K95">_xlfn.LET(_xlpm.a,INDEX(Data!$A$1:'Data'!$C$326,MATCH(I89+2&amp;YEAR-3,Data!$B$1:'Data'!$B$326&amp;Data!$A$1:'Data'!$A$326,0),3),IF(ISBLANK(_xlpm.a),"",_xlpm.a))</f>
        <v>58</v>
      </c>
      <c r="L95" s="128" cm="1">
        <f t="array" ref="L95">_xlfn.LET(_xlpm.a,INDEX(Data!$A$1:'Data'!$C$326,MATCH(I89+2&amp;YEAR-2,Data!$B$1:'Data'!$B$326&amp;Data!$A$1:'Data'!$A$326,0),3),IF(ISBLANK(_xlpm.a),"",_xlpm.a))</f>
        <v>45</v>
      </c>
      <c r="M95" s="124" cm="1">
        <f t="array" ref="M95">_xlfn.LET(_xlpm.a,INDEX(Data!$A$1:'Data'!$C$326,MATCH(I89+2&amp;YEAR-1,Data!$B$1:'Data'!$B$326&amp;Data!$A$1:'Data'!$A$326,0),3),IF(ISBLANK(_xlpm.a),"",_xlpm.a))</f>
        <v>76</v>
      </c>
      <c r="O95" s="149" t="s">
        <v>29</v>
      </c>
      <c r="P95" s="122" cm="1">
        <f t="array" ref="P95">_xlfn.LET(_xlpm.a,INDEX(Data!$A$1:'Data'!$C$326,MATCH(P89+2&amp;YEAR-5,Data!$B$1:'Data'!$B$326&amp;Data!$A$1:'Data'!$A$326,0),3),IF(ISBLANK(_xlpm.a),"",_xlpm.a))</f>
        <v>55</v>
      </c>
      <c r="Q95" s="128" cm="1">
        <f t="array" ref="Q95">_xlfn.LET(_xlpm.a,INDEX(Data!$A$1:'Data'!$C$326,MATCH(P89+2&amp;YEAR-4,Data!$B$1:'Data'!$B$326&amp;Data!$A$1:'Data'!$A$326,0),3),IF(ISBLANK(_xlpm.a),"",_xlpm.a))</f>
        <v>43</v>
      </c>
      <c r="R95" s="123" cm="1">
        <f t="array" ref="R95">_xlfn.LET(_xlpm.a,INDEX(Data!$A$1:'Data'!$C$326,MATCH(P89+2&amp;YEAR-3,Data!$B$1:'Data'!$B$326&amp;Data!$A$1:'Data'!$A$326,0),3),IF(ISBLANK(_xlpm.a),"",_xlpm.a))</f>
        <v>65</v>
      </c>
      <c r="S95" s="128" cm="1">
        <f t="array" ref="S95">_xlfn.LET(_xlpm.a,INDEX(Data!$A$1:'Data'!$C$326,MATCH(P89+2&amp;YEAR-2,Data!$B$1:'Data'!$B$326&amp;Data!$A$1:'Data'!$A$326,0),3),IF(ISBLANK(_xlpm.a),"",_xlpm.a))</f>
        <v>39</v>
      </c>
      <c r="T95" s="124" cm="1">
        <f t="array" ref="T95">_xlfn.LET(_xlpm.a,INDEX(Data!$A$1:'Data'!$C$326,MATCH(P89+2&amp;YEAR-1,Data!$B$1:'Data'!$B$326&amp;Data!$A$1:'Data'!$A$326,0),3),IF(ISBLANK(_xlpm.a),"",_xlpm.a))</f>
        <v>54</v>
      </c>
      <c r="V95" s="204"/>
      <c r="W95" s="205"/>
      <c r="X95" s="201"/>
    </row>
    <row r="97" spans="1:128" s="59" customFormat="1">
      <c r="A97" s="151" t="s">
        <v>17</v>
      </c>
      <c r="B97" s="152">
        <v>37</v>
      </c>
      <c r="C97" s="153"/>
      <c r="D97" s="153"/>
      <c r="E97" s="154" t="s">
        <v>18</v>
      </c>
      <c r="F97" s="155">
        <f>ROUND(_xlfn.AGGREGATE(16,3,B99:F103,Perc1),0)</f>
        <v>68</v>
      </c>
      <c r="G97" s="48"/>
      <c r="H97" s="151" t="s">
        <v>17</v>
      </c>
      <c r="I97" s="152">
        <v>38</v>
      </c>
      <c r="J97" s="153"/>
      <c r="K97" s="153"/>
      <c r="L97" s="154" t="s">
        <v>18</v>
      </c>
      <c r="M97" s="155">
        <f>ROUND(_xlfn.AGGREGATE(16,3,I99:M103,Perc1),0)</f>
        <v>65</v>
      </c>
      <c r="N97" s="48"/>
      <c r="O97" s="151" t="s">
        <v>17</v>
      </c>
      <c r="P97" s="152">
        <v>39</v>
      </c>
      <c r="Q97" s="153"/>
      <c r="R97" s="153"/>
      <c r="S97" s="154" t="s">
        <v>18</v>
      </c>
      <c r="T97" s="155">
        <f>ROUND(_xlfn.AGGREGATE(16,3,P99:T103,Perc1),0)</f>
        <v>54</v>
      </c>
      <c r="U97" s="48"/>
      <c r="V97" s="64"/>
      <c r="W97" s="65"/>
      <c r="X97" s="201"/>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row>
    <row r="98" spans="1:128" s="45" customFormat="1">
      <c r="A98" s="156"/>
      <c r="B98" s="49" t="s">
        <v>21</v>
      </c>
      <c r="C98" s="49" t="s">
        <v>22</v>
      </c>
      <c r="D98" s="49" t="s">
        <v>23</v>
      </c>
      <c r="E98" s="49" t="s">
        <v>24</v>
      </c>
      <c r="F98" s="157" t="s">
        <v>25</v>
      </c>
      <c r="H98" s="156"/>
      <c r="I98" s="49" t="s">
        <v>21</v>
      </c>
      <c r="J98" s="49" t="s">
        <v>22</v>
      </c>
      <c r="K98" s="49" t="s">
        <v>23</v>
      </c>
      <c r="L98" s="49" t="s">
        <v>24</v>
      </c>
      <c r="M98" s="157" t="s">
        <v>25</v>
      </c>
      <c r="O98" s="156"/>
      <c r="P98" s="49" t="s">
        <v>21</v>
      </c>
      <c r="Q98" s="49" t="s">
        <v>22</v>
      </c>
      <c r="R98" s="49" t="s">
        <v>23</v>
      </c>
      <c r="S98" s="49" t="s">
        <v>24</v>
      </c>
      <c r="T98" s="157" t="s">
        <v>25</v>
      </c>
      <c r="U98" s="1"/>
      <c r="V98" s="205"/>
      <c r="W98" s="66"/>
      <c r="X98" s="201"/>
    </row>
    <row r="99" spans="1:128">
      <c r="A99" s="148" t="s">
        <v>26</v>
      </c>
      <c r="B99" s="113" cm="1">
        <f t="array" ref="B99">_xlfn.LET(_xlpm.a,INDEX(Data!$A$1:'Data'!$C$326,MATCH(B97-2&amp;YEAR-5,Data!$B$1:'Data'!$B$326&amp;Data!$A$1:'Data'!$A$326,0),3),IF(ISBLANK(_xlpm.a),"",_xlpm.a))</f>
        <v>58</v>
      </c>
      <c r="C99" s="125" cm="1">
        <f t="array" ref="C99">_xlfn.LET(_xlpm.a,INDEX(Data!$A$1:'Data'!$C$326,MATCH(B97-2&amp;YEAR-4,Data!$B$1:'Data'!$B$326&amp;Data!$A$1:'Data'!$A$326,0),3),IF(ISBLANK(_xlpm.a),"",_xlpm.a))</f>
        <v>43</v>
      </c>
      <c r="D99" s="114" cm="1">
        <f t="array" ref="D99">_xlfn.LET(_xlpm.a,INDEX(Data!$A$1:'Data'!$C$326,MATCH(B97-2&amp;YEAR-3,Data!$B$1:'Data'!$B$326&amp;Data!$A$1:'Data'!$A$326,0),3),IF(ISBLANK(_xlpm.a),"",_xlpm.a))</f>
        <v>91</v>
      </c>
      <c r="E99" s="125" cm="1">
        <f t="array" ref="E99">_xlfn.LET(_xlpm.a,INDEX(Data!$A$1:'Data'!$C$326,MATCH(B97-2&amp;YEAR-2,Data!$B$1:'Data'!$B$326&amp;Data!$A$1:'Data'!$A$326,0),3),IF(ISBLANK(_xlpm.a),"",_xlpm.a))</f>
        <v>80</v>
      </c>
      <c r="F99" s="115" cm="1">
        <f t="array" ref="F99">_xlfn.LET(_xlpm.a,INDEX(Data!$A$1:'Data'!$C$326,MATCH(B97-2&amp;YEAR-1,Data!$B$1:'Data'!$B$326&amp;Data!$A$1:'Data'!$A$326,0),3),IF(ISBLANK(_xlpm.a),"",_xlpm.a))</f>
        <v>18</v>
      </c>
      <c r="H99" s="148" t="s">
        <v>26</v>
      </c>
      <c r="I99" s="125" cm="1">
        <f t="array" ref="I99">_xlfn.LET(_xlpm.a,INDEX(Data!$A$1:'Data'!$C$326,MATCH(I97-2&amp;YEAR-5,Data!$B$1:'Data'!$B$326&amp;Data!$A$1:'Data'!$A$326,0),3),IF(ISBLANK(_xlpm.a),"",_xlpm.a))</f>
        <v>66</v>
      </c>
      <c r="J99" s="115" cm="1">
        <f t="array" ref="J99">_xlfn.LET(_xlpm.a,INDEX(Data!$A$1:'Data'!$C$326,MATCH(I97-2&amp;YEAR-4,Data!$B$1:'Data'!$B$326&amp;Data!$A$1:'Data'!$A$326,0),3),IF(ISBLANK(_xlpm.a),"",_xlpm.a))</f>
        <v>57</v>
      </c>
      <c r="K99" s="125" cm="1">
        <f t="array" ref="K99">_xlfn.LET(_xlpm.a,INDEX(Data!$A$1:'Data'!$C$326,MATCH(I97-2&amp;YEAR-3,Data!$B$1:'Data'!$B$326&amp;Data!$A$1:'Data'!$A$326,0),3),IF(ISBLANK(_xlpm.a),"",_xlpm.a))</f>
        <v>93</v>
      </c>
      <c r="L99" s="114" cm="1">
        <f t="array" ref="L99">_xlfn.LET(_xlpm.a,INDEX(Data!$A$1:'Data'!$C$326,MATCH(I97-2&amp;YEAR-2,Data!$B$1:'Data'!$B$326&amp;Data!$A$1:'Data'!$A$326,0),3),IF(ISBLANK(_xlpm.a),"",_xlpm.a))</f>
        <v>67</v>
      </c>
      <c r="M99" s="125" cm="1">
        <f t="array" ref="M99">_xlfn.LET(_xlpm.a,INDEX(Data!$A$1:'Data'!$C$326,MATCH(I97-2&amp;YEAR-1,Data!$B$1:'Data'!$B$326&amp;Data!$A$1:'Data'!$A$326,0),3),IF(ISBLANK(_xlpm.a),"",_xlpm.a))</f>
        <v>41</v>
      </c>
      <c r="O99" s="148" t="s">
        <v>26</v>
      </c>
      <c r="P99" s="113" cm="1">
        <f t="array" ref="P99">_xlfn.LET(_xlpm.a,INDEX(Data!$A$1:'Data'!$C$326,MATCH(P97-2&amp;YEAR-5,Data!$B$1:'Data'!$B$326&amp;Data!$A$1:'Data'!$A$326,0),3),IF(ISBLANK(_xlpm.a),"",_xlpm.a))</f>
        <v>71</v>
      </c>
      <c r="Q99" s="125" cm="1">
        <f t="array" ref="Q99">_xlfn.LET(_xlpm.a,INDEX(Data!$A$1:'Data'!$C$326,MATCH(P97-2&amp;YEAR-4,Data!$B$1:'Data'!$B$326&amp;Data!$A$1:'Data'!$A$326,0),3),IF(ISBLANK(_xlpm.a),"",_xlpm.a))</f>
        <v>48</v>
      </c>
      <c r="R99" s="114" cm="1">
        <f t="array" ref="R99">_xlfn.LET(_xlpm.a,INDEX(Data!$A$1:'Data'!$C$326,MATCH(P97-2&amp;YEAR-3,Data!$B$1:'Data'!$B$326&amp;Data!$A$1:'Data'!$A$326,0),3),IF(ISBLANK(_xlpm.a),"",_xlpm.a))</f>
        <v>58</v>
      </c>
      <c r="S99" s="125" cm="1">
        <f t="array" ref="S99">_xlfn.LET(_xlpm.a,INDEX(Data!$A$1:'Data'!$C$326,MATCH(P97-2&amp;YEAR-2,Data!$B$1:'Data'!$B$326&amp;Data!$A$1:'Data'!$A$326,0),3),IF(ISBLANK(_xlpm.a),"",_xlpm.a))</f>
        <v>45</v>
      </c>
      <c r="T99" s="115" cm="1">
        <f t="array" ref="T99">_xlfn.LET(_xlpm.a,INDEX(Data!$A$1:'Data'!$C$326,MATCH(P97-2&amp;YEAR-1,Data!$B$1:'Data'!$B$326&amp;Data!$A$1:'Data'!$A$326,0),3),IF(ISBLANK(_xlpm.a),"",_xlpm.a))</f>
        <v>76</v>
      </c>
      <c r="V99" s="204"/>
      <c r="W99" s="205"/>
      <c r="X99" s="201"/>
    </row>
    <row r="100" spans="1:128">
      <c r="A100" s="148" t="s">
        <v>27</v>
      </c>
      <c r="B100" s="116" cm="1">
        <f t="array" ref="B100">_xlfn.LET(_xlpm.a,INDEX(Data!$A$1:'Data'!$C$326,MATCH(B97-1&amp;YEAR-5,Data!$B$1:'Data'!$B$326&amp;Data!$A$1:'Data'!$A$326,0),3),IF(ISBLANK(_xlpm.a),"",_xlpm.a))</f>
        <v>66</v>
      </c>
      <c r="C100" s="126" cm="1">
        <f t="array" ref="C100">_xlfn.LET(_xlpm.a,INDEX(Data!$A$1:'Data'!$C$326,MATCH(B97-1&amp;YEAR-4,Data!$B$1:'Data'!$B$326&amp;Data!$A$1:'Data'!$A$326,0),3),IF(ISBLANK(_xlpm.a),"",_xlpm.a))</f>
        <v>57</v>
      </c>
      <c r="D100" s="117" cm="1">
        <f t="array" ref="D100">_xlfn.LET(_xlpm.a,INDEX(Data!$A$1:'Data'!$C$326,MATCH(B97-1&amp;YEAR-3,Data!$B$1:'Data'!$B$326&amp;Data!$A$1:'Data'!$A$326,0),3),IF(ISBLANK(_xlpm.a),"",_xlpm.a))</f>
        <v>93</v>
      </c>
      <c r="E100" s="126" cm="1">
        <f t="array" ref="E100">_xlfn.LET(_xlpm.a,INDEX(Data!$A$1:'Data'!$C$326,MATCH(B97-1&amp;YEAR-2,Data!$B$1:'Data'!$B$326&amp;Data!$A$1:'Data'!$A$326,0),3),IF(ISBLANK(_xlpm.a),"",_xlpm.a))</f>
        <v>67</v>
      </c>
      <c r="F100" s="118" cm="1">
        <f t="array" ref="F100">_xlfn.LET(_xlpm.a,INDEX(Data!$A$1:'Data'!$C$326,MATCH(B97-1&amp;YEAR-1,Data!$B$1:'Data'!$B$326&amp;Data!$A$1:'Data'!$A$326,0),3),IF(ISBLANK(_xlpm.a),"",_xlpm.a))</f>
        <v>41</v>
      </c>
      <c r="H100" s="148" t="s">
        <v>27</v>
      </c>
      <c r="I100" s="126" cm="1">
        <f t="array" ref="I100">_xlfn.LET(_xlpm.a,INDEX(Data!$A$1:'Data'!$C$326,MATCH(I97-1&amp;YEAR-5,Data!$B$1:'Data'!$B$326&amp;Data!$A$1:'Data'!$A$326,0),3),IF(ISBLANK(_xlpm.a),"",_xlpm.a))</f>
        <v>71</v>
      </c>
      <c r="J100" s="118" cm="1">
        <f t="array" ref="J100">_xlfn.LET(_xlpm.a,INDEX(Data!$A$1:'Data'!$C$326,MATCH(I97-1&amp;YEAR-4,Data!$B$1:'Data'!$B$326&amp;Data!$A$1:'Data'!$A$326,0),3),IF(ISBLANK(_xlpm.a),"",_xlpm.a))</f>
        <v>48</v>
      </c>
      <c r="K100" s="126" cm="1">
        <f t="array" ref="K100">_xlfn.LET(_xlpm.a,INDEX(Data!$A$1:'Data'!$C$326,MATCH(I97-1&amp;YEAR-3,Data!$B$1:'Data'!$B$326&amp;Data!$A$1:'Data'!$A$326,0),3),IF(ISBLANK(_xlpm.a),"",_xlpm.a))</f>
        <v>58</v>
      </c>
      <c r="L100" s="117" cm="1">
        <f t="array" ref="L100">_xlfn.LET(_xlpm.a,INDEX(Data!$A$1:'Data'!$C$326,MATCH(I97-1&amp;YEAR-2,Data!$B$1:'Data'!$B$326&amp;Data!$A$1:'Data'!$A$326,0),3),IF(ISBLANK(_xlpm.a),"",_xlpm.a))</f>
        <v>45</v>
      </c>
      <c r="M100" s="126" cm="1">
        <f t="array" ref="M100">_xlfn.LET(_xlpm.a,INDEX(Data!$A$1:'Data'!$C$326,MATCH(I97-1&amp;YEAR-1,Data!$B$1:'Data'!$B$326&amp;Data!$A$1:'Data'!$A$326,0),3),IF(ISBLANK(_xlpm.a),"",_xlpm.a))</f>
        <v>76</v>
      </c>
      <c r="O100" s="148" t="s">
        <v>27</v>
      </c>
      <c r="P100" s="116" cm="1">
        <f t="array" ref="P100">_xlfn.LET(_xlpm.a,INDEX(Data!$A$1:'Data'!$C$326,MATCH(P97-1&amp;YEAR-5,Data!$B$1:'Data'!$B$326&amp;Data!$A$1:'Data'!$A$326,0),3),IF(ISBLANK(_xlpm.a),"",_xlpm.a))</f>
        <v>55</v>
      </c>
      <c r="Q100" s="126" cm="1">
        <f t="array" ref="Q100">_xlfn.LET(_xlpm.a,INDEX(Data!$A$1:'Data'!$C$326,MATCH(P97-1&amp;YEAR-4,Data!$B$1:'Data'!$B$326&amp;Data!$A$1:'Data'!$A$326,0),3),IF(ISBLANK(_xlpm.a),"",_xlpm.a))</f>
        <v>43</v>
      </c>
      <c r="R100" s="117" cm="1">
        <f t="array" ref="R100">_xlfn.LET(_xlpm.a,INDEX(Data!$A$1:'Data'!$C$326,MATCH(P97-1&amp;YEAR-3,Data!$B$1:'Data'!$B$326&amp;Data!$A$1:'Data'!$A$326,0),3),IF(ISBLANK(_xlpm.a),"",_xlpm.a))</f>
        <v>65</v>
      </c>
      <c r="S100" s="126" cm="1">
        <f t="array" ref="S100">_xlfn.LET(_xlpm.a,INDEX(Data!$A$1:'Data'!$C$326,MATCH(P97-1&amp;YEAR-2,Data!$B$1:'Data'!$B$326&amp;Data!$A$1:'Data'!$A$326,0),3),IF(ISBLANK(_xlpm.a),"",_xlpm.a))</f>
        <v>39</v>
      </c>
      <c r="T100" s="118" cm="1">
        <f t="array" ref="T100">_xlfn.LET(_xlpm.a,INDEX(Data!$A$1:'Data'!$C$326,MATCH(P97-1&amp;YEAR-1,Data!$B$1:'Data'!$B$326&amp;Data!$A$1:'Data'!$A$326,0),3),IF(ISBLANK(_xlpm.a),"",_xlpm.a))</f>
        <v>54</v>
      </c>
      <c r="V100" s="204"/>
      <c r="W100" s="205"/>
      <c r="X100" s="201"/>
    </row>
    <row r="101" spans="1:128">
      <c r="A101" s="148" t="s">
        <v>13</v>
      </c>
      <c r="B101" s="119" cm="1">
        <f t="array" ref="B101">_xlfn.LET(_xlpm.a,INDEX(Data!$A$1:'Data'!$C$326,MATCH(B97&amp;YEAR-5,Data!$B$1:'Data'!$B$326&amp;Data!$A$1:'Data'!$A$326,0),3),IF(ISBLANK(_xlpm.a),"",_xlpm.a))</f>
        <v>71</v>
      </c>
      <c r="C101" s="127" cm="1">
        <f t="array" ref="C101">_xlfn.LET(_xlpm.a,INDEX(Data!$A$1:'Data'!$C$326,MATCH(B97&amp;YEAR-4,Data!$B$1:'Data'!$B$326&amp;Data!$A$1:'Data'!$A$326,0),3),IF(ISBLANK(_xlpm.a),"",_xlpm.a))</f>
        <v>48</v>
      </c>
      <c r="D101" s="120" cm="1">
        <f t="array" ref="D101">_xlfn.LET(_xlpm.a,INDEX(Data!$A$1:'Data'!$C$326,MATCH(B97&amp;YEAR-3,Data!$B$1:'Data'!$B$326&amp;Data!$A$1:'Data'!$A$326,0),3),IF(ISBLANK(_xlpm.a),"",_xlpm.a))</f>
        <v>58</v>
      </c>
      <c r="E101" s="127" cm="1">
        <f t="array" ref="E101">_xlfn.LET(_xlpm.a,INDEX(Data!$A$1:'Data'!$C$326,MATCH(B97&amp;YEAR-2,Data!$B$1:'Data'!$B$326&amp;Data!$A$1:'Data'!$A$326,0),3),IF(ISBLANK(_xlpm.a),"",_xlpm.a))</f>
        <v>45</v>
      </c>
      <c r="F101" s="121" cm="1">
        <f t="array" ref="F101">_xlfn.LET(_xlpm.a,INDEX(Data!$A$1:'Data'!$C$326,MATCH(B97&amp;YEAR-1,Data!$B$1:'Data'!$B$326&amp;Data!$A$1:'Data'!$A$326,0),3),IF(ISBLANK(_xlpm.a),"",_xlpm.a))</f>
        <v>76</v>
      </c>
      <c r="H101" s="148" t="s">
        <v>13</v>
      </c>
      <c r="I101" s="127" cm="1">
        <f t="array" ref="I101">_xlfn.LET(_xlpm.a,INDEX(Data!$A$1:'Data'!$C$326,MATCH(I97&amp;YEAR-5,Data!$B$1:'Data'!$B$326&amp;Data!$A$1:'Data'!$A$326,0),3),IF(ISBLANK(_xlpm.a),"",_xlpm.a))</f>
        <v>55</v>
      </c>
      <c r="J101" s="121" cm="1">
        <f t="array" ref="J101">_xlfn.LET(_xlpm.a,INDEX(Data!$A$1:'Data'!$C$326,MATCH(I97&amp;YEAR-4,Data!$B$1:'Data'!$B$326&amp;Data!$A$1:'Data'!$A$326,0),3),IF(ISBLANK(_xlpm.a),"",_xlpm.a))</f>
        <v>43</v>
      </c>
      <c r="K101" s="127" cm="1">
        <f t="array" ref="K101">_xlfn.LET(_xlpm.a,INDEX(Data!$A$1:'Data'!$C$326,MATCH(I97&amp;YEAR-3,Data!$B$1:'Data'!$B$326&amp;Data!$A$1:'Data'!$A$326,0),3),IF(ISBLANK(_xlpm.a),"",_xlpm.a))</f>
        <v>65</v>
      </c>
      <c r="L101" s="120" cm="1">
        <f t="array" ref="L101">_xlfn.LET(_xlpm.a,INDEX(Data!$A$1:'Data'!$C$326,MATCH(I97&amp;YEAR-2,Data!$B$1:'Data'!$B$326&amp;Data!$A$1:'Data'!$A$326,0),3),IF(ISBLANK(_xlpm.a),"",_xlpm.a))</f>
        <v>39</v>
      </c>
      <c r="M101" s="127" cm="1">
        <f t="array" ref="M101">_xlfn.LET(_xlpm.a,INDEX(Data!$A$1:'Data'!$C$326,MATCH(I97&amp;YEAR-1,Data!$B$1:'Data'!$B$326&amp;Data!$A$1:'Data'!$A$326,0),3),IF(ISBLANK(_xlpm.a),"",_xlpm.a))</f>
        <v>54</v>
      </c>
      <c r="O101" s="148" t="s">
        <v>13</v>
      </c>
      <c r="P101" s="119" cm="1">
        <f t="array" ref="P101">_xlfn.LET(_xlpm.a,INDEX(Data!$A$1:'Data'!$C$326,MATCH(P97&amp;YEAR-5,Data!$B$1:'Data'!$B$326&amp;Data!$A$1:'Data'!$A$326,0),3),IF(ISBLANK(_xlpm.a),"",_xlpm.a))</f>
        <v>41</v>
      </c>
      <c r="Q101" s="127" cm="1">
        <f t="array" ref="Q101">_xlfn.LET(_xlpm.a,INDEX(Data!$A$1:'Data'!$C$326,MATCH(P97&amp;YEAR-4,Data!$B$1:'Data'!$B$326&amp;Data!$A$1:'Data'!$A$326,0),3),IF(ISBLANK(_xlpm.a),"",_xlpm.a))</f>
        <v>35</v>
      </c>
      <c r="R101" s="120" cm="1">
        <f t="array" ref="R101">_xlfn.LET(_xlpm.a,INDEX(Data!$A$1:'Data'!$C$326,MATCH(P97&amp;YEAR-3,Data!$B$1:'Data'!$B$326&amp;Data!$A$1:'Data'!$A$326,0),3),IF(ISBLANK(_xlpm.a),"",_xlpm.a))</f>
        <v>40</v>
      </c>
      <c r="S101" s="127" cm="1">
        <f t="array" ref="S101">_xlfn.LET(_xlpm.a,INDEX(Data!$A$1:'Data'!$C$326,MATCH(P97&amp;YEAR-2,Data!$B$1:'Data'!$B$326&amp;Data!$A$1:'Data'!$A$326,0),3),IF(ISBLANK(_xlpm.a),"",_xlpm.a))</f>
        <v>27</v>
      </c>
      <c r="T101" s="121" cm="1">
        <f t="array" ref="T101">_xlfn.LET(_xlpm.a,INDEX(Data!$A$1:'Data'!$C$326,MATCH(P97&amp;YEAR-1,Data!$B$1:'Data'!$B$326&amp;Data!$A$1:'Data'!$A$326,0),3),IF(ISBLANK(_xlpm.a),"",_xlpm.a))</f>
        <v>52</v>
      </c>
      <c r="V101" s="204"/>
      <c r="W101" s="205"/>
      <c r="X101" s="201"/>
    </row>
    <row r="102" spans="1:128">
      <c r="A102" s="148" t="s">
        <v>28</v>
      </c>
      <c r="B102" s="116" cm="1">
        <f t="array" ref="B102">_xlfn.LET(_xlpm.a,INDEX(Data!$A$1:'Data'!$C$326,MATCH(B97+1&amp;YEAR-5,Data!$B$1:'Data'!$B$326&amp;Data!$A$1:'Data'!$A$326,0),3),IF(ISBLANK(_xlpm.a),"",_xlpm.a))</f>
        <v>55</v>
      </c>
      <c r="C102" s="126" cm="1">
        <f t="array" ref="C102">_xlfn.LET(_xlpm.a,INDEX(Data!$A$1:'Data'!$C$326,MATCH(B97+1&amp;YEAR-4,Data!$B$1:'Data'!$B$326&amp;Data!$A$1:'Data'!$A$326,0),3),IF(ISBLANK(_xlpm.a),"",_xlpm.a))</f>
        <v>43</v>
      </c>
      <c r="D102" s="117" cm="1">
        <f t="array" ref="D102">_xlfn.LET(_xlpm.a,INDEX(Data!$A$1:'Data'!$C$326,MATCH(B97+1&amp;YEAR-3,Data!$B$1:'Data'!$B$326&amp;Data!$A$1:'Data'!$A$326,0),3),IF(ISBLANK(_xlpm.a),"",_xlpm.a))</f>
        <v>65</v>
      </c>
      <c r="E102" s="126" cm="1">
        <f t="array" ref="E102">_xlfn.LET(_xlpm.a,INDEX(Data!$A$1:'Data'!$C$326,MATCH(B97+1&amp;YEAR-2,Data!$B$1:'Data'!$B$326&amp;Data!$A$1:'Data'!$A$326,0),3),IF(ISBLANK(_xlpm.a),"",_xlpm.a))</f>
        <v>39</v>
      </c>
      <c r="F102" s="118" cm="1">
        <f t="array" ref="F102">_xlfn.LET(_xlpm.a,INDEX(Data!$A$1:'Data'!$C$326,MATCH(B97+1&amp;YEAR-1,Data!$B$1:'Data'!$B$326&amp;Data!$A$1:'Data'!$A$326,0),3),IF(ISBLANK(_xlpm.a),"",_xlpm.a))</f>
        <v>54</v>
      </c>
      <c r="H102" s="148" t="s">
        <v>28</v>
      </c>
      <c r="I102" s="126" cm="1">
        <f t="array" ref="I102">_xlfn.LET(_xlpm.a,INDEX(Data!$A$1:'Data'!$C$326,MATCH(I97+1&amp;YEAR-5,Data!$B$1:'Data'!$B$326&amp;Data!$A$1:'Data'!$A$326,0),3),IF(ISBLANK(_xlpm.a),"",_xlpm.a))</f>
        <v>41</v>
      </c>
      <c r="J102" s="118" cm="1">
        <f t="array" ref="J102">_xlfn.LET(_xlpm.a,INDEX(Data!$A$1:'Data'!$C$326,MATCH(I97+1&amp;YEAR-4,Data!$B$1:'Data'!$B$326&amp;Data!$A$1:'Data'!$A$326,0),3),IF(ISBLANK(_xlpm.a),"",_xlpm.a))</f>
        <v>35</v>
      </c>
      <c r="K102" s="126" cm="1">
        <f t="array" ref="K102">_xlfn.LET(_xlpm.a,INDEX(Data!$A$1:'Data'!$C$326,MATCH(I97+1&amp;YEAR-3,Data!$B$1:'Data'!$B$326&amp;Data!$A$1:'Data'!$A$326,0),3),IF(ISBLANK(_xlpm.a),"",_xlpm.a))</f>
        <v>40</v>
      </c>
      <c r="L102" s="117" cm="1">
        <f t="array" ref="L102">_xlfn.LET(_xlpm.a,INDEX(Data!$A$1:'Data'!$C$326,MATCH(I97+1&amp;YEAR-2,Data!$B$1:'Data'!$B$326&amp;Data!$A$1:'Data'!$A$326,0),3),IF(ISBLANK(_xlpm.a),"",_xlpm.a))</f>
        <v>27</v>
      </c>
      <c r="M102" s="126" cm="1">
        <f t="array" ref="M102">_xlfn.LET(_xlpm.a,INDEX(Data!$A$1:'Data'!$C$326,MATCH(I97+1&amp;YEAR-1,Data!$B$1:'Data'!$B$326&amp;Data!$A$1:'Data'!$A$326,0),3),IF(ISBLANK(_xlpm.a),"",_xlpm.a))</f>
        <v>52</v>
      </c>
      <c r="O102" s="148" t="s">
        <v>28</v>
      </c>
      <c r="P102" s="116" cm="1">
        <f t="array" ref="P102">_xlfn.LET(_xlpm.a,INDEX(Data!$A$1:'Data'!$C$326,MATCH(P97+1&amp;YEAR-5,Data!$B$1:'Data'!$B$326&amp;Data!$A$1:'Data'!$A$326,0),3),IF(ISBLANK(_xlpm.a),"",_xlpm.a))</f>
        <v>36</v>
      </c>
      <c r="Q102" s="126" cm="1">
        <f t="array" ref="Q102">_xlfn.LET(_xlpm.a,INDEX(Data!$A$1:'Data'!$C$326,MATCH(P97+1&amp;YEAR-4,Data!$B$1:'Data'!$B$326&amp;Data!$A$1:'Data'!$A$326,0),3),IF(ISBLANK(_xlpm.a),"",_xlpm.a))</f>
        <v>25</v>
      </c>
      <c r="R102" s="117" cm="1">
        <f t="array" ref="R102">_xlfn.LET(_xlpm.a,INDEX(Data!$A$1:'Data'!$C$326,MATCH(P97+1&amp;YEAR-3,Data!$B$1:'Data'!$B$326&amp;Data!$A$1:'Data'!$A$326,0),3),IF(ISBLANK(_xlpm.a),"",_xlpm.a))</f>
        <v>31</v>
      </c>
      <c r="S102" s="126" cm="1">
        <f t="array" ref="S102">_xlfn.LET(_xlpm.a,INDEX(Data!$A$1:'Data'!$C$326,MATCH(P97+1&amp;YEAR-2,Data!$B$1:'Data'!$B$326&amp;Data!$A$1:'Data'!$A$326,0),3),IF(ISBLANK(_xlpm.a),"",_xlpm.a))</f>
        <v>27</v>
      </c>
      <c r="T102" s="118" cm="1">
        <f t="array" ref="T102">_xlfn.LET(_xlpm.a,INDEX(Data!$A$1:'Data'!$C$326,MATCH(P97+1&amp;YEAR-1,Data!$B$1:'Data'!$B$326&amp;Data!$A$1:'Data'!$A$326,0),3),IF(ISBLANK(_xlpm.a),"",_xlpm.a))</f>
        <v>46</v>
      </c>
      <c r="V102" s="204"/>
      <c r="W102" s="205"/>
      <c r="X102" s="201"/>
    </row>
    <row r="103" spans="1:128">
      <c r="A103" s="149" t="s">
        <v>29</v>
      </c>
      <c r="B103" s="122" cm="1">
        <f t="array" ref="B103">_xlfn.LET(_xlpm.a,INDEX(Data!$A$1:'Data'!$C$326,MATCH(B97+2&amp;YEAR-5,Data!$B$1:'Data'!$B$326&amp;Data!$A$1:'Data'!$A$326,0),3),IF(ISBLANK(_xlpm.a),"",_xlpm.a))</f>
        <v>41</v>
      </c>
      <c r="C103" s="128" cm="1">
        <f t="array" ref="C103">_xlfn.LET(_xlpm.a,INDEX(Data!$A$1:'Data'!$C$326,MATCH(B97+2&amp;YEAR-4,Data!$B$1:'Data'!$B$326&amp;Data!$A$1:'Data'!$A$326,0),3),IF(ISBLANK(_xlpm.a),"",_xlpm.a))</f>
        <v>35</v>
      </c>
      <c r="D103" s="123" cm="1">
        <f t="array" ref="D103">_xlfn.LET(_xlpm.a,INDEX(Data!$A$1:'Data'!$C$326,MATCH(B97+2&amp;YEAR-3,Data!$B$1:'Data'!$B$326&amp;Data!$A$1:'Data'!$A$326,0),3),IF(ISBLANK(_xlpm.a),"",_xlpm.a))</f>
        <v>40</v>
      </c>
      <c r="E103" s="128" cm="1">
        <f t="array" ref="E103">_xlfn.LET(_xlpm.a,INDEX(Data!$A$1:'Data'!$C$326,MATCH(B97+2&amp;YEAR-2,Data!$B$1:'Data'!$B$326&amp;Data!$A$1:'Data'!$A$326,0),3),IF(ISBLANK(_xlpm.a),"",_xlpm.a))</f>
        <v>27</v>
      </c>
      <c r="F103" s="124" cm="1">
        <f t="array" ref="F103">_xlfn.LET(_xlpm.a,INDEX(Data!$A$1:'Data'!$C$326,MATCH(B97+2&amp;YEAR-1,Data!$B$1:'Data'!$B$326&amp;Data!$A$1:'Data'!$A$326,0),3),IF(ISBLANK(_xlpm.a),"",_xlpm.a))</f>
        <v>52</v>
      </c>
      <c r="H103" s="149" t="s">
        <v>29</v>
      </c>
      <c r="I103" s="128" cm="1">
        <f t="array" ref="I103">_xlfn.LET(_xlpm.a,INDEX(Data!$A$1:'Data'!$C$326,MATCH(I97+2&amp;YEAR-5,Data!$B$1:'Data'!$B$326&amp;Data!$A$1:'Data'!$A$326,0),3),IF(ISBLANK(_xlpm.a),"",_xlpm.a))</f>
        <v>36</v>
      </c>
      <c r="J103" s="124" cm="1">
        <f t="array" ref="J103">_xlfn.LET(_xlpm.a,INDEX(Data!$A$1:'Data'!$C$326,MATCH(I97+2&amp;YEAR-4,Data!$B$1:'Data'!$B$326&amp;Data!$A$1:'Data'!$A$326,0),3),IF(ISBLANK(_xlpm.a),"",_xlpm.a))</f>
        <v>25</v>
      </c>
      <c r="K103" s="128" cm="1">
        <f t="array" ref="K103">_xlfn.LET(_xlpm.a,INDEX(Data!$A$1:'Data'!$C$326,MATCH(I97+2&amp;YEAR-3,Data!$B$1:'Data'!$B$326&amp;Data!$A$1:'Data'!$A$326,0),3),IF(ISBLANK(_xlpm.a),"",_xlpm.a))</f>
        <v>31</v>
      </c>
      <c r="L103" s="123" cm="1">
        <f t="array" ref="L103">_xlfn.LET(_xlpm.a,INDEX(Data!$A$1:'Data'!$C$326,MATCH(I97+2&amp;YEAR-2,Data!$B$1:'Data'!$B$326&amp;Data!$A$1:'Data'!$A$326,0),3),IF(ISBLANK(_xlpm.a),"",_xlpm.a))</f>
        <v>27</v>
      </c>
      <c r="M103" s="128" cm="1">
        <f t="array" ref="M103">_xlfn.LET(_xlpm.a,INDEX(Data!$A$1:'Data'!$C$326,MATCH(I97+2&amp;YEAR-1,Data!$B$1:'Data'!$B$326&amp;Data!$A$1:'Data'!$A$326,0),3),IF(ISBLANK(_xlpm.a),"",_xlpm.a))</f>
        <v>46</v>
      </c>
      <c r="O103" s="149" t="s">
        <v>29</v>
      </c>
      <c r="P103" s="122" cm="1">
        <f t="array" ref="P103">_xlfn.LET(_xlpm.a,INDEX(Data!$A$1:'Data'!$C$326,MATCH(P97+2&amp;YEAR-5,Data!$B$1:'Data'!$B$326&amp;Data!$A$1:'Data'!$A$326,0),3),IF(ISBLANK(_xlpm.a),"",_xlpm.a))</f>
        <v>23</v>
      </c>
      <c r="Q103" s="128" cm="1">
        <f t="array" ref="Q103">_xlfn.LET(_xlpm.a,INDEX(Data!$A$1:'Data'!$C$326,MATCH(P97+2&amp;YEAR-4,Data!$B$1:'Data'!$B$326&amp;Data!$A$1:'Data'!$A$326,0),3),IF(ISBLANK(_xlpm.a),"",_xlpm.a))</f>
        <v>25</v>
      </c>
      <c r="R103" s="123" cm="1">
        <f t="array" ref="R103">_xlfn.LET(_xlpm.a,INDEX(Data!$A$1:'Data'!$C$326,MATCH(P97+2&amp;YEAR-3,Data!$B$1:'Data'!$B$326&amp;Data!$A$1:'Data'!$A$326,0),3),IF(ISBLANK(_xlpm.a),"",_xlpm.a))</f>
        <v>12</v>
      </c>
      <c r="S103" s="128" cm="1">
        <f t="array" ref="S103">_xlfn.LET(_xlpm.a,INDEX(Data!$A$1:'Data'!$C$326,MATCH(P97+2&amp;YEAR-2,Data!$B$1:'Data'!$B$326&amp;Data!$A$1:'Data'!$A$326,0),3),IF(ISBLANK(_xlpm.a),"",_xlpm.a))</f>
        <v>27</v>
      </c>
      <c r="T103" s="124" cm="1">
        <f t="array" ref="T103">_xlfn.LET(_xlpm.a,INDEX(Data!$A$1:'Data'!$C$326,MATCH(P97+2&amp;YEAR-1,Data!$B$1:'Data'!$B$326&amp;Data!$A$1:'Data'!$A$326,0),3),IF(ISBLANK(_xlpm.a),"",_xlpm.a))</f>
        <v>41</v>
      </c>
      <c r="V103" s="204"/>
      <c r="W103" s="205"/>
      <c r="X103" s="201"/>
    </row>
    <row r="105" spans="1:128" s="59" customFormat="1">
      <c r="A105" s="151" t="s">
        <v>17</v>
      </c>
      <c r="B105" s="152">
        <v>40</v>
      </c>
      <c r="C105" s="153"/>
      <c r="D105" s="153"/>
      <c r="E105" s="154" t="s">
        <v>18</v>
      </c>
      <c r="F105" s="155">
        <f>ROUND(_xlfn.AGGREGATE(16,3,B107:F111,Perc1),0)</f>
        <v>44</v>
      </c>
      <c r="G105" s="48"/>
      <c r="H105" s="151" t="s">
        <v>17</v>
      </c>
      <c r="I105" s="152">
        <v>41</v>
      </c>
      <c r="J105" s="153"/>
      <c r="K105" s="153"/>
      <c r="L105" s="154" t="s">
        <v>18</v>
      </c>
      <c r="M105" s="155">
        <f>ROUND(_xlfn.AGGREGATE(16,3,I107:M111,Perc1),0)</f>
        <v>37</v>
      </c>
      <c r="N105" s="48"/>
      <c r="O105" s="151" t="s">
        <v>17</v>
      </c>
      <c r="P105" s="152">
        <v>42</v>
      </c>
      <c r="Q105" s="153"/>
      <c r="R105" s="153"/>
      <c r="S105" s="154" t="s">
        <v>18</v>
      </c>
      <c r="T105" s="155">
        <f>ROUND(_xlfn.AGGREGATE(16,3,P107:T111,Perc1),0)</f>
        <v>33</v>
      </c>
      <c r="U105" s="48"/>
      <c r="V105" s="64"/>
      <c r="W105" s="65"/>
      <c r="X105" s="201"/>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row>
    <row r="106" spans="1:128" s="45" customFormat="1">
      <c r="A106" s="146"/>
      <c r="B106" s="46" t="s">
        <v>21</v>
      </c>
      <c r="C106" s="46" t="s">
        <v>22</v>
      </c>
      <c r="D106" s="46" t="s">
        <v>23</v>
      </c>
      <c r="E106" s="46" t="s">
        <v>24</v>
      </c>
      <c r="F106" s="147" t="s">
        <v>25</v>
      </c>
      <c r="H106" s="146"/>
      <c r="I106" s="46" t="s">
        <v>21</v>
      </c>
      <c r="J106" s="46" t="s">
        <v>22</v>
      </c>
      <c r="K106" s="46" t="s">
        <v>23</v>
      </c>
      <c r="L106" s="46" t="s">
        <v>24</v>
      </c>
      <c r="M106" s="147" t="s">
        <v>25</v>
      </c>
      <c r="O106" s="146"/>
      <c r="P106" s="46" t="s">
        <v>21</v>
      </c>
      <c r="Q106" s="46" t="s">
        <v>22</v>
      </c>
      <c r="R106" s="46" t="s">
        <v>23</v>
      </c>
      <c r="S106" s="46" t="s">
        <v>24</v>
      </c>
      <c r="T106" s="147" t="s">
        <v>25</v>
      </c>
      <c r="U106"/>
      <c r="V106" s="204"/>
      <c r="W106" s="66"/>
      <c r="X106" s="201"/>
    </row>
    <row r="107" spans="1:128">
      <c r="A107" s="148" t="s">
        <v>26</v>
      </c>
      <c r="B107" s="113" cm="1">
        <f t="array" ref="B107">_xlfn.LET(_xlpm.a,INDEX(Data!$A$1:'Data'!$C$326,MATCH(B105-2&amp;YEAR-5,Data!$B$1:'Data'!$B$326&amp;Data!$A$1:'Data'!$A$326,0),3),IF(ISBLANK(_xlpm.a),"",_xlpm.a))</f>
        <v>55</v>
      </c>
      <c r="C107" s="125" cm="1">
        <f t="array" ref="C107">_xlfn.LET(_xlpm.a,INDEX(Data!$A$1:'Data'!$C$326,MATCH(B105-2&amp;YEAR-4,Data!$B$1:'Data'!$B$326&amp;Data!$A$1:'Data'!$A$326,0),3),IF(ISBLANK(_xlpm.a),"",_xlpm.a))</f>
        <v>43</v>
      </c>
      <c r="D107" s="114" cm="1">
        <f t="array" ref="D107">_xlfn.LET(_xlpm.a,INDEX(Data!$A$1:'Data'!$C$326,MATCH(B105-2&amp;YEAR-3,Data!$B$1:'Data'!$B$326&amp;Data!$A$1:'Data'!$A$326,0),3),IF(ISBLANK(_xlpm.a),"",_xlpm.a))</f>
        <v>65</v>
      </c>
      <c r="E107" s="125" cm="1">
        <f t="array" ref="E107">_xlfn.LET(_xlpm.a,INDEX(Data!$A$1:'Data'!$C$326,MATCH(B105-2&amp;YEAR-2,Data!$B$1:'Data'!$B$326&amp;Data!$A$1:'Data'!$A$326,0),3),IF(ISBLANK(_xlpm.a),"",_xlpm.a))</f>
        <v>39</v>
      </c>
      <c r="F107" s="115" cm="1">
        <f t="array" ref="F107">_xlfn.LET(_xlpm.a,INDEX(Data!$A$1:'Data'!$C$326,MATCH(B105-2&amp;YEAR-1,Data!$B$1:'Data'!$B$326&amp;Data!$A$1:'Data'!$A$326,0),3),IF(ISBLANK(_xlpm.a),"",_xlpm.a))</f>
        <v>54</v>
      </c>
      <c r="H107" s="148" t="s">
        <v>26</v>
      </c>
      <c r="I107" s="113" cm="1">
        <f t="array" ref="I107">_xlfn.LET(_xlpm.a,INDEX(Data!$A$1:'Data'!$C$326,MATCH(I105-2&amp;YEAR-5,Data!$B$1:'Data'!$B$326&amp;Data!$A$1:'Data'!$A$326,0),3),IF(ISBLANK(_xlpm.a),"",_xlpm.a))</f>
        <v>41</v>
      </c>
      <c r="J107" s="125" cm="1">
        <f t="array" ref="J107">_xlfn.LET(_xlpm.a,INDEX(Data!$A$1:'Data'!$C$326,MATCH(I105-2&amp;YEAR-4,Data!$B$1:'Data'!$B$326&amp;Data!$A$1:'Data'!$A$326,0),3),IF(ISBLANK(_xlpm.a),"",_xlpm.a))</f>
        <v>35</v>
      </c>
      <c r="K107" s="114" cm="1">
        <f t="array" ref="K107">_xlfn.LET(_xlpm.a,INDEX(Data!$A$1:'Data'!$C$326,MATCH(I105-2&amp;YEAR-3,Data!$B$1:'Data'!$B$326&amp;Data!$A$1:'Data'!$A$326,0),3),IF(ISBLANK(_xlpm.a),"",_xlpm.a))</f>
        <v>40</v>
      </c>
      <c r="L107" s="125" cm="1">
        <f t="array" ref="L107">_xlfn.LET(_xlpm.a,INDEX(Data!$A$1:'Data'!$C$326,MATCH(I105-2&amp;YEAR-2,Data!$B$1:'Data'!$B$326&amp;Data!$A$1:'Data'!$A$326,0),3),IF(ISBLANK(_xlpm.a),"",_xlpm.a))</f>
        <v>27</v>
      </c>
      <c r="M107" s="115" cm="1">
        <f t="array" ref="M107">_xlfn.LET(_xlpm.a,INDEX(Data!$A$1:'Data'!$C$326,MATCH(I105-2&amp;YEAR-1,Data!$B$1:'Data'!$B$326&amp;Data!$A$1:'Data'!$A$326,0),3),IF(ISBLANK(_xlpm.a),"",_xlpm.a))</f>
        <v>52</v>
      </c>
      <c r="O107" s="148" t="s">
        <v>26</v>
      </c>
      <c r="P107" s="113" cm="1">
        <f t="array" ref="P107">_xlfn.LET(_xlpm.a,INDEX(Data!$A$1:'Data'!$C$326,MATCH(P105-2&amp;YEAR-5,Data!$B$1:'Data'!$B$326&amp;Data!$A$1:'Data'!$A$326,0),3),IF(ISBLANK(_xlpm.a),"",_xlpm.a))</f>
        <v>36</v>
      </c>
      <c r="Q107" s="125" cm="1">
        <f t="array" ref="Q107">_xlfn.LET(_xlpm.a,INDEX(Data!$A$1:'Data'!$C$326,MATCH(P105-2&amp;YEAR-4,Data!$B$1:'Data'!$B$326&amp;Data!$A$1:'Data'!$A$326,0),3),IF(ISBLANK(_xlpm.a),"",_xlpm.a))</f>
        <v>25</v>
      </c>
      <c r="R107" s="114" cm="1">
        <f t="array" ref="R107">_xlfn.LET(_xlpm.a,INDEX(Data!$A$1:'Data'!$C$326,MATCH(P105-2&amp;YEAR-3,Data!$B$1:'Data'!$B$326&amp;Data!$A$1:'Data'!$A$326,0),3),IF(ISBLANK(_xlpm.a),"",_xlpm.a))</f>
        <v>31</v>
      </c>
      <c r="S107" s="125" cm="1">
        <f t="array" ref="S107">_xlfn.LET(_xlpm.a,INDEX(Data!$A$1:'Data'!$C$326,MATCH(P105-2&amp;YEAR-2,Data!$B$1:'Data'!$B$326&amp;Data!$A$1:'Data'!$A$326,0),3),IF(ISBLANK(_xlpm.a),"",_xlpm.a))</f>
        <v>27</v>
      </c>
      <c r="T107" s="115" cm="1">
        <f t="array" ref="T107">_xlfn.LET(_xlpm.a,INDEX(Data!$A$1:'Data'!$C$326,MATCH(P105-2&amp;YEAR-1,Data!$B$1:'Data'!$B$326&amp;Data!$A$1:'Data'!$A$326,0),3),IF(ISBLANK(_xlpm.a),"",_xlpm.a))</f>
        <v>46</v>
      </c>
      <c r="V107" s="204"/>
      <c r="W107" s="205"/>
      <c r="X107" s="201"/>
    </row>
    <row r="108" spans="1:128">
      <c r="A108" s="148" t="s">
        <v>27</v>
      </c>
      <c r="B108" s="116" cm="1">
        <f t="array" ref="B108">_xlfn.LET(_xlpm.a,INDEX(Data!$A$1:'Data'!$C$326,MATCH(B105-1&amp;YEAR-5,Data!$B$1:'Data'!$B$326&amp;Data!$A$1:'Data'!$A$326,0),3),IF(ISBLANK(_xlpm.a),"",_xlpm.a))</f>
        <v>41</v>
      </c>
      <c r="C108" s="126" cm="1">
        <f t="array" ref="C108">_xlfn.LET(_xlpm.a,INDEX(Data!$A$1:'Data'!$C$326,MATCH(B105-1&amp;YEAR-4,Data!$B$1:'Data'!$B$326&amp;Data!$A$1:'Data'!$A$326,0),3),IF(ISBLANK(_xlpm.a),"",_xlpm.a))</f>
        <v>35</v>
      </c>
      <c r="D108" s="117" cm="1">
        <f t="array" ref="D108">_xlfn.LET(_xlpm.a,INDEX(Data!$A$1:'Data'!$C$326,MATCH(B105-1&amp;YEAR-3,Data!$B$1:'Data'!$B$326&amp;Data!$A$1:'Data'!$A$326,0),3),IF(ISBLANK(_xlpm.a),"",_xlpm.a))</f>
        <v>40</v>
      </c>
      <c r="E108" s="126" cm="1">
        <f t="array" ref="E108">_xlfn.LET(_xlpm.a,INDEX(Data!$A$1:'Data'!$C$326,MATCH(B105-1&amp;YEAR-2,Data!$B$1:'Data'!$B$326&amp;Data!$A$1:'Data'!$A$326,0),3),IF(ISBLANK(_xlpm.a),"",_xlpm.a))</f>
        <v>27</v>
      </c>
      <c r="F108" s="118" cm="1">
        <f t="array" ref="F108">_xlfn.LET(_xlpm.a,INDEX(Data!$A$1:'Data'!$C$326,MATCH(B105-1&amp;YEAR-1,Data!$B$1:'Data'!$B$326&amp;Data!$A$1:'Data'!$A$326,0),3),IF(ISBLANK(_xlpm.a),"",_xlpm.a))</f>
        <v>52</v>
      </c>
      <c r="H108" s="148" t="s">
        <v>27</v>
      </c>
      <c r="I108" s="129" cm="1">
        <f t="array" ref="I108">_xlfn.LET(_xlpm.a,INDEX(Data!$A$1:'Data'!$C$326,MATCH(I105-1&amp;YEAR-5,Data!$B$1:'Data'!$B$326&amp;Data!$A$1:'Data'!$A$326,0),3),IF(ISBLANK(_xlpm.a),"",_xlpm.a))</f>
        <v>36</v>
      </c>
      <c r="J108" s="150" cm="1">
        <f t="array" ref="J108">_xlfn.LET(_xlpm.a,INDEX(Data!$A$1:'Data'!$C$326,MATCH(I105-1&amp;YEAR-4,Data!$B$1:'Data'!$B$326&amp;Data!$A$1:'Data'!$A$326,0),3),IF(ISBLANK(_xlpm.a),"",_xlpm.a))</f>
        <v>25</v>
      </c>
      <c r="K108" s="130" cm="1">
        <f t="array" ref="K108">_xlfn.LET(_xlpm.a,INDEX(Data!$A$1:'Data'!$C$326,MATCH(I105-1&amp;YEAR-3,Data!$B$1:'Data'!$B$326&amp;Data!$A$1:'Data'!$A$326,0),3),IF(ISBLANK(_xlpm.a),"",_xlpm.a))</f>
        <v>31</v>
      </c>
      <c r="L108" s="150" cm="1">
        <f t="array" ref="L108">_xlfn.LET(_xlpm.a,INDEX(Data!$A$1:'Data'!$C$326,MATCH(I105-1&amp;YEAR-2,Data!$B$1:'Data'!$B$326&amp;Data!$A$1:'Data'!$A$326,0),3),IF(ISBLANK(_xlpm.a),"",_xlpm.a))</f>
        <v>27</v>
      </c>
      <c r="M108" s="131" cm="1">
        <f t="array" ref="M108">_xlfn.LET(_xlpm.a,INDEX(Data!$A$1:'Data'!$C$326,MATCH(I105-1&amp;YEAR-1,Data!$B$1:'Data'!$B$326&amp;Data!$A$1:'Data'!$A$326,0),3),IF(ISBLANK(_xlpm.a),"",_xlpm.a))</f>
        <v>46</v>
      </c>
      <c r="O108" s="148" t="s">
        <v>27</v>
      </c>
      <c r="P108" s="116" cm="1">
        <f t="array" ref="P108">_xlfn.LET(_xlpm.a,INDEX(Data!$A$1:'Data'!$C$326,MATCH(P105-1&amp;YEAR-5,Data!$B$1:'Data'!$B$326&amp;Data!$A$1:'Data'!$A$326,0),3),IF(ISBLANK(_xlpm.a),"",_xlpm.a))</f>
        <v>23</v>
      </c>
      <c r="Q108" s="126" cm="1">
        <f t="array" ref="Q108">_xlfn.LET(_xlpm.a,INDEX(Data!$A$1:'Data'!$C$326,MATCH(P105-1&amp;YEAR-4,Data!$B$1:'Data'!$B$326&amp;Data!$A$1:'Data'!$A$326,0),3),IF(ISBLANK(_xlpm.a),"",_xlpm.a))</f>
        <v>25</v>
      </c>
      <c r="R108" s="117" cm="1">
        <f t="array" ref="R108">_xlfn.LET(_xlpm.a,INDEX(Data!$A$1:'Data'!$C$326,MATCH(P105-1&amp;YEAR-3,Data!$B$1:'Data'!$B$326&amp;Data!$A$1:'Data'!$A$326,0),3),IF(ISBLANK(_xlpm.a),"",_xlpm.a))</f>
        <v>12</v>
      </c>
      <c r="S108" s="126" cm="1">
        <f t="array" ref="S108">_xlfn.LET(_xlpm.a,INDEX(Data!$A$1:'Data'!$C$326,MATCH(P105-1&amp;YEAR-2,Data!$B$1:'Data'!$B$326&amp;Data!$A$1:'Data'!$A$326,0),3),IF(ISBLANK(_xlpm.a),"",_xlpm.a))</f>
        <v>27</v>
      </c>
      <c r="T108" s="118" cm="1">
        <f t="array" ref="T108">_xlfn.LET(_xlpm.a,INDEX(Data!$A$1:'Data'!$C$326,MATCH(P105-1&amp;YEAR-1,Data!$B$1:'Data'!$B$326&amp;Data!$A$1:'Data'!$A$326,0),3),IF(ISBLANK(_xlpm.a),"",_xlpm.a))</f>
        <v>41</v>
      </c>
      <c r="V108" s="204"/>
      <c r="W108" s="205"/>
      <c r="X108" s="201"/>
    </row>
    <row r="109" spans="1:128">
      <c r="A109" s="148" t="s">
        <v>13</v>
      </c>
      <c r="B109" s="119" cm="1">
        <f t="array" ref="B109">_xlfn.LET(_xlpm.a,INDEX(Data!$A$1:'Data'!$C$326,MATCH(B105&amp;YEAR-5,Data!$B$1:'Data'!$B$326&amp;Data!$A$1:'Data'!$A$326,0),3),IF(ISBLANK(_xlpm.a),"",_xlpm.a))</f>
        <v>36</v>
      </c>
      <c r="C109" s="127" cm="1">
        <f t="array" ref="C109">_xlfn.LET(_xlpm.a,INDEX(Data!$A$1:'Data'!$C$326,MATCH(B105&amp;YEAR-4,Data!$B$1:'Data'!$B$326&amp;Data!$A$1:'Data'!$A$326,0),3),IF(ISBLANK(_xlpm.a),"",_xlpm.a))</f>
        <v>25</v>
      </c>
      <c r="D109" s="120" cm="1">
        <f t="array" ref="D109">_xlfn.LET(_xlpm.a,INDEX(Data!$A$1:'Data'!$C$326,MATCH(B105&amp;YEAR-3,Data!$B$1:'Data'!$B$326&amp;Data!$A$1:'Data'!$A$326,0),3),IF(ISBLANK(_xlpm.a),"",_xlpm.a))</f>
        <v>31</v>
      </c>
      <c r="E109" s="127" cm="1">
        <f t="array" ref="E109">_xlfn.LET(_xlpm.a,INDEX(Data!$A$1:'Data'!$C$326,MATCH(B105&amp;YEAR-2,Data!$B$1:'Data'!$B$326&amp;Data!$A$1:'Data'!$A$326,0),3),IF(ISBLANK(_xlpm.a),"",_xlpm.a))</f>
        <v>27</v>
      </c>
      <c r="F109" s="121" cm="1">
        <f t="array" ref="F109">_xlfn.LET(_xlpm.a,INDEX(Data!$A$1:'Data'!$C$326,MATCH(B105&amp;YEAR-1,Data!$B$1:'Data'!$B$326&amp;Data!$A$1:'Data'!$A$326,0),3),IF(ISBLANK(_xlpm.a),"",_xlpm.a))</f>
        <v>46</v>
      </c>
      <c r="H109" s="148" t="s">
        <v>13</v>
      </c>
      <c r="I109" s="119" cm="1">
        <f t="array" ref="I109">_xlfn.LET(_xlpm.a,INDEX(Data!$A$1:'Data'!$C$326,MATCH(I105&amp;YEAR-5,Data!$B$1:'Data'!$B$326&amp;Data!$A$1:'Data'!$A$326,0),3),IF(ISBLANK(_xlpm.a),"",_xlpm.a))</f>
        <v>23</v>
      </c>
      <c r="J109" s="127" cm="1">
        <f t="array" ref="J109">_xlfn.LET(_xlpm.a,INDEX(Data!$A$1:'Data'!$C$326,MATCH(I105&amp;YEAR-4,Data!$B$1:'Data'!$B$326&amp;Data!$A$1:'Data'!$A$326,0),3),IF(ISBLANK(_xlpm.a),"",_xlpm.a))</f>
        <v>25</v>
      </c>
      <c r="K109" s="120" cm="1">
        <f t="array" ref="K109">_xlfn.LET(_xlpm.a,INDEX(Data!$A$1:'Data'!$C$326,MATCH(I105&amp;YEAR-3,Data!$B$1:'Data'!$B$326&amp;Data!$A$1:'Data'!$A$326,0),3),IF(ISBLANK(_xlpm.a),"",_xlpm.a))</f>
        <v>12</v>
      </c>
      <c r="L109" s="127" cm="1">
        <f t="array" ref="L109">_xlfn.LET(_xlpm.a,INDEX(Data!$A$1:'Data'!$C$326,MATCH(I105&amp;YEAR-2,Data!$B$1:'Data'!$B$326&amp;Data!$A$1:'Data'!$A$326,0),3),IF(ISBLANK(_xlpm.a),"",_xlpm.a))</f>
        <v>27</v>
      </c>
      <c r="M109" s="121" cm="1">
        <f t="array" ref="M109">_xlfn.LET(_xlpm.a,INDEX(Data!$A$1:'Data'!$C$326,MATCH(I105&amp;YEAR-1,Data!$B$1:'Data'!$B$326&amp;Data!$A$1:'Data'!$A$326,0),3),IF(ISBLANK(_xlpm.a),"",_xlpm.a))</f>
        <v>41</v>
      </c>
      <c r="O109" s="148" t="s">
        <v>13</v>
      </c>
      <c r="P109" s="119" cm="1">
        <f t="array" ref="P109">_xlfn.LET(_xlpm.a,INDEX(Data!$A$1:'Data'!$C$326,MATCH(P105&amp;YEAR-5,Data!$B$1:'Data'!$B$326&amp;Data!$A$1:'Data'!$A$326,0),3),IF(ISBLANK(_xlpm.a),"",_xlpm.a))</f>
        <v>21</v>
      </c>
      <c r="Q109" s="127" cm="1">
        <f t="array" ref="Q109">_xlfn.LET(_xlpm.a,INDEX(Data!$A$1:'Data'!$C$326,MATCH(P105&amp;YEAR-4,Data!$B$1:'Data'!$B$326&amp;Data!$A$1:'Data'!$A$326,0),3),IF(ISBLANK(_xlpm.a),"",_xlpm.a))</f>
        <v>23</v>
      </c>
      <c r="R109" s="120" cm="1">
        <f t="array" ref="R109">_xlfn.LET(_xlpm.a,INDEX(Data!$A$1:'Data'!$C$326,MATCH(P105&amp;YEAR-3,Data!$B$1:'Data'!$B$326&amp;Data!$A$1:'Data'!$A$326,0),3),IF(ISBLANK(_xlpm.a),"",_xlpm.a))</f>
        <v>16</v>
      </c>
      <c r="S109" s="127" cm="1">
        <f t="array" ref="S109">_xlfn.LET(_xlpm.a,INDEX(Data!$A$1:'Data'!$C$326,MATCH(P105&amp;YEAR-2,Data!$B$1:'Data'!$B$326&amp;Data!$A$1:'Data'!$A$326,0),3),IF(ISBLANK(_xlpm.a),"",_xlpm.a))</f>
        <v>24</v>
      </c>
      <c r="T109" s="121" cm="1">
        <f t="array" ref="T109">_xlfn.LET(_xlpm.a,INDEX(Data!$A$1:'Data'!$C$326,MATCH(P105&amp;YEAR-1,Data!$B$1:'Data'!$B$326&amp;Data!$A$1:'Data'!$A$326,0),3),IF(ISBLANK(_xlpm.a),"",_xlpm.a))</f>
        <v>32</v>
      </c>
      <c r="V109" s="204"/>
      <c r="W109" s="205"/>
      <c r="X109" s="201"/>
    </row>
    <row r="110" spans="1:128">
      <c r="A110" s="148" t="s">
        <v>28</v>
      </c>
      <c r="B110" s="116" cm="1">
        <f t="array" ref="B110">_xlfn.LET(_xlpm.a,INDEX(Data!$A$1:'Data'!$C$326,MATCH(B105+1&amp;YEAR-5,Data!$B$1:'Data'!$B$326&amp;Data!$A$1:'Data'!$A$326,0),3),IF(ISBLANK(_xlpm.a),"",_xlpm.a))</f>
        <v>23</v>
      </c>
      <c r="C110" s="126" cm="1">
        <f t="array" ref="C110">_xlfn.LET(_xlpm.a,INDEX(Data!$A$1:'Data'!$C$326,MATCH(B105+1&amp;YEAR-4,Data!$B$1:'Data'!$B$326&amp;Data!$A$1:'Data'!$A$326,0),3),IF(ISBLANK(_xlpm.a),"",_xlpm.a))</f>
        <v>25</v>
      </c>
      <c r="D110" s="117" cm="1">
        <f t="array" ref="D110">_xlfn.LET(_xlpm.a,INDEX(Data!$A$1:'Data'!$C$326,MATCH(B105+1&amp;YEAR-3,Data!$B$1:'Data'!$B$326&amp;Data!$A$1:'Data'!$A$326,0),3),IF(ISBLANK(_xlpm.a),"",_xlpm.a))</f>
        <v>12</v>
      </c>
      <c r="E110" s="126" cm="1">
        <f t="array" ref="E110">_xlfn.LET(_xlpm.a,INDEX(Data!$A$1:'Data'!$C$326,MATCH(B105+1&amp;YEAR-2,Data!$B$1:'Data'!$B$326&amp;Data!$A$1:'Data'!$A$326,0),3),IF(ISBLANK(_xlpm.a),"",_xlpm.a))</f>
        <v>27</v>
      </c>
      <c r="F110" s="118" cm="1">
        <f t="array" ref="F110">_xlfn.LET(_xlpm.a,INDEX(Data!$A$1:'Data'!$C$326,MATCH(B105+1&amp;YEAR-1,Data!$B$1:'Data'!$B$326&amp;Data!$A$1:'Data'!$A$326,0),3),IF(ISBLANK(_xlpm.a),"",_xlpm.a))</f>
        <v>41</v>
      </c>
      <c r="H110" s="148" t="s">
        <v>28</v>
      </c>
      <c r="I110" s="116" cm="1">
        <f t="array" ref="I110">_xlfn.LET(_xlpm.a,INDEX(Data!$A$1:'Data'!$C$326,MATCH(I105+1&amp;YEAR-5,Data!$B$1:'Data'!$B$326&amp;Data!$A$1:'Data'!$A$326,0),3),IF(ISBLANK(_xlpm.a),"",_xlpm.a))</f>
        <v>21</v>
      </c>
      <c r="J110" s="126" cm="1">
        <f t="array" ref="J110">_xlfn.LET(_xlpm.a,INDEX(Data!$A$1:'Data'!$C$326,MATCH(I105+1&amp;YEAR-4,Data!$B$1:'Data'!$B$326&amp;Data!$A$1:'Data'!$A$326,0),3),IF(ISBLANK(_xlpm.a),"",_xlpm.a))</f>
        <v>23</v>
      </c>
      <c r="K110" s="117" cm="1">
        <f t="array" ref="K110">_xlfn.LET(_xlpm.a,INDEX(Data!$A$1:'Data'!$C$326,MATCH(I105+1&amp;YEAR-3,Data!$B$1:'Data'!$B$326&amp;Data!$A$1:'Data'!$A$326,0),3),IF(ISBLANK(_xlpm.a),"",_xlpm.a))</f>
        <v>16</v>
      </c>
      <c r="L110" s="126" cm="1">
        <f t="array" ref="L110">_xlfn.LET(_xlpm.a,INDEX(Data!$A$1:'Data'!$C$326,MATCH(I105+1&amp;YEAR-2,Data!$B$1:'Data'!$B$326&amp;Data!$A$1:'Data'!$A$326,0),3),IF(ISBLANK(_xlpm.a),"",_xlpm.a))</f>
        <v>24</v>
      </c>
      <c r="M110" s="118" cm="1">
        <f t="array" ref="M110">_xlfn.LET(_xlpm.a,INDEX(Data!$A$1:'Data'!$C$326,MATCH(I105+1&amp;YEAR-1,Data!$B$1:'Data'!$B$326&amp;Data!$A$1:'Data'!$A$326,0),3),IF(ISBLANK(_xlpm.a),"",_xlpm.a))</f>
        <v>32</v>
      </c>
      <c r="O110" s="148" t="s">
        <v>28</v>
      </c>
      <c r="P110" s="116" cm="1">
        <f t="array" ref="P110">_xlfn.LET(_xlpm.a,INDEX(Data!$A$1:'Data'!$C$326,MATCH(P105+1&amp;YEAR-5,Data!$B$1:'Data'!$B$326&amp;Data!$A$1:'Data'!$A$326,0),3),IF(ISBLANK(_xlpm.a),"",_xlpm.a))</f>
        <v>16</v>
      </c>
      <c r="Q110" s="126" cm="1">
        <f t="array" ref="Q110">_xlfn.LET(_xlpm.a,INDEX(Data!$A$1:'Data'!$C$326,MATCH(P105+1&amp;YEAR-4,Data!$B$1:'Data'!$B$326&amp;Data!$A$1:'Data'!$A$326,0),3),IF(ISBLANK(_xlpm.a),"",_xlpm.a))</f>
        <v>31</v>
      </c>
      <c r="R110" s="117" cm="1">
        <f t="array" ref="R110">_xlfn.LET(_xlpm.a,INDEX(Data!$A$1:'Data'!$C$326,MATCH(P105+1&amp;YEAR-3,Data!$B$1:'Data'!$B$326&amp;Data!$A$1:'Data'!$A$326,0),3),IF(ISBLANK(_xlpm.a),"",_xlpm.a))</f>
        <v>19</v>
      </c>
      <c r="S110" s="126" cm="1">
        <f t="array" ref="S110">_xlfn.LET(_xlpm.a,INDEX(Data!$A$1:'Data'!$C$326,MATCH(P105+1&amp;YEAR-2,Data!$B$1:'Data'!$B$326&amp;Data!$A$1:'Data'!$A$326,0),3),IF(ISBLANK(_xlpm.a),"",_xlpm.a))</f>
        <v>28</v>
      </c>
      <c r="T110" s="118" cm="1">
        <f t="array" ref="T110">_xlfn.LET(_xlpm.a,INDEX(Data!$A$1:'Data'!$C$326,MATCH(P105+1&amp;YEAR-1,Data!$B$1:'Data'!$B$326&amp;Data!$A$1:'Data'!$A$326,0),3),IF(ISBLANK(_xlpm.a),"",_xlpm.a))</f>
        <v>23</v>
      </c>
      <c r="V110" s="204"/>
      <c r="W110" s="205"/>
      <c r="X110" s="201"/>
    </row>
    <row r="111" spans="1:128">
      <c r="A111" s="149" t="s">
        <v>29</v>
      </c>
      <c r="B111" s="122" cm="1">
        <f t="array" ref="B111">_xlfn.LET(_xlpm.a,INDEX(Data!$A$1:'Data'!$C$326,MATCH(B105+2&amp;YEAR-5,Data!$B$1:'Data'!$B$326&amp;Data!$A$1:'Data'!$A$326,0),3),IF(ISBLANK(_xlpm.a),"",_xlpm.a))</f>
        <v>21</v>
      </c>
      <c r="C111" s="128" cm="1">
        <f t="array" ref="C111">_xlfn.LET(_xlpm.a,INDEX(Data!$A$1:'Data'!$C$326,MATCH(B105+2&amp;YEAR-4,Data!$B$1:'Data'!$B$326&amp;Data!$A$1:'Data'!$A$326,0),3),IF(ISBLANK(_xlpm.a),"",_xlpm.a))</f>
        <v>23</v>
      </c>
      <c r="D111" s="123" cm="1">
        <f t="array" ref="D111">_xlfn.LET(_xlpm.a,INDEX(Data!$A$1:'Data'!$C$326,MATCH(B105+2&amp;YEAR-3,Data!$B$1:'Data'!$B$326&amp;Data!$A$1:'Data'!$A$326,0),3),IF(ISBLANK(_xlpm.a),"",_xlpm.a))</f>
        <v>16</v>
      </c>
      <c r="E111" s="128" cm="1">
        <f t="array" ref="E111">_xlfn.LET(_xlpm.a,INDEX(Data!$A$1:'Data'!$C$326,MATCH(B105+2&amp;YEAR-2,Data!$B$1:'Data'!$B$326&amp;Data!$A$1:'Data'!$A$326,0),3),IF(ISBLANK(_xlpm.a),"",_xlpm.a))</f>
        <v>24</v>
      </c>
      <c r="F111" s="124" cm="1">
        <f t="array" ref="F111">_xlfn.LET(_xlpm.a,INDEX(Data!$A$1:'Data'!$C$326,MATCH(B105+2&amp;YEAR-1,Data!$B$1:'Data'!$B$326&amp;Data!$A$1:'Data'!$A$326,0),3),IF(ISBLANK(_xlpm.a),"",_xlpm.a))</f>
        <v>32</v>
      </c>
      <c r="H111" s="149" t="s">
        <v>29</v>
      </c>
      <c r="I111" s="122" cm="1">
        <f t="array" ref="I111">_xlfn.LET(_xlpm.a,INDEX(Data!$A$1:'Data'!$C$326,MATCH(I105+2&amp;YEAR-5,Data!$B$1:'Data'!$B$326&amp;Data!$A$1:'Data'!$A$326,0),3),IF(ISBLANK(_xlpm.a),"",_xlpm.a))</f>
        <v>16</v>
      </c>
      <c r="J111" s="128" cm="1">
        <f t="array" ref="J111">_xlfn.LET(_xlpm.a,INDEX(Data!$A$1:'Data'!$C$326,MATCH(I105+2&amp;YEAR-4,Data!$B$1:'Data'!$B$326&amp;Data!$A$1:'Data'!$A$326,0),3),IF(ISBLANK(_xlpm.a),"",_xlpm.a))</f>
        <v>31</v>
      </c>
      <c r="K111" s="123" cm="1">
        <f t="array" ref="K111">_xlfn.LET(_xlpm.a,INDEX(Data!$A$1:'Data'!$C$326,MATCH(I105+2&amp;YEAR-3,Data!$B$1:'Data'!$B$326&amp;Data!$A$1:'Data'!$A$326,0),3),IF(ISBLANK(_xlpm.a),"",_xlpm.a))</f>
        <v>19</v>
      </c>
      <c r="L111" s="128" cm="1">
        <f t="array" ref="L111">_xlfn.LET(_xlpm.a,INDEX(Data!$A$1:'Data'!$C$326,MATCH(I105+2&amp;YEAR-2,Data!$B$1:'Data'!$B$326&amp;Data!$A$1:'Data'!$A$326,0),3),IF(ISBLANK(_xlpm.a),"",_xlpm.a))</f>
        <v>28</v>
      </c>
      <c r="M111" s="124" cm="1">
        <f t="array" ref="M111">_xlfn.LET(_xlpm.a,INDEX(Data!$A$1:'Data'!$C$326,MATCH(I105+2&amp;YEAR-1,Data!$B$1:'Data'!$B$326&amp;Data!$A$1:'Data'!$A$326,0),3),IF(ISBLANK(_xlpm.a),"",_xlpm.a))</f>
        <v>23</v>
      </c>
      <c r="O111" s="149" t="s">
        <v>29</v>
      </c>
      <c r="P111" s="122" cm="1">
        <f t="array" ref="P111">_xlfn.LET(_xlpm.a,INDEX(Data!$A$1:'Data'!$C$326,MATCH(P105+2&amp;YEAR-5,Data!$B$1:'Data'!$B$326&amp;Data!$A$1:'Data'!$A$326,0),3),IF(ISBLANK(_xlpm.a),"",_xlpm.a))</f>
        <v>10</v>
      </c>
      <c r="Q111" s="128" cm="1">
        <f t="array" ref="Q111">_xlfn.LET(_xlpm.a,INDEX(Data!$A$1:'Data'!$C$326,MATCH(P105+2&amp;YEAR-4,Data!$B$1:'Data'!$B$326&amp;Data!$A$1:'Data'!$A$326,0),3),IF(ISBLANK(_xlpm.a),"",_xlpm.a))</f>
        <v>42</v>
      </c>
      <c r="R111" s="123" cm="1">
        <f t="array" ref="R111">_xlfn.LET(_xlpm.a,INDEX(Data!$A$1:'Data'!$C$326,MATCH(P105+2&amp;YEAR-3,Data!$B$1:'Data'!$B$326&amp;Data!$A$1:'Data'!$A$326,0),3),IF(ISBLANK(_xlpm.a),"",_xlpm.a))</f>
        <v>12</v>
      </c>
      <c r="S111" s="128" cm="1">
        <f t="array" ref="S111">_xlfn.LET(_xlpm.a,INDEX(Data!$A$1:'Data'!$C$326,MATCH(P105+2&amp;YEAR-2,Data!$B$1:'Data'!$B$326&amp;Data!$A$1:'Data'!$A$326,0),3),IF(ISBLANK(_xlpm.a),"",_xlpm.a))</f>
        <v>63</v>
      </c>
      <c r="T111" s="124" cm="1">
        <f t="array" ref="T111">_xlfn.LET(_xlpm.a,INDEX(Data!$A$1:'Data'!$C$326,MATCH(P105+2&amp;YEAR-1,Data!$B$1:'Data'!$B$326&amp;Data!$A$1:'Data'!$A$326,0),3),IF(ISBLANK(_xlpm.a),"",_xlpm.a))</f>
        <v>15</v>
      </c>
      <c r="V111" s="204"/>
      <c r="W111" s="205"/>
      <c r="X111" s="201"/>
    </row>
    <row r="113" spans="1:128" s="59" customFormat="1">
      <c r="A113" s="151" t="s">
        <v>17</v>
      </c>
      <c r="B113" s="152">
        <v>43</v>
      </c>
      <c r="C113" s="153"/>
      <c r="D113" s="153"/>
      <c r="E113" s="154" t="s">
        <v>18</v>
      </c>
      <c r="F113" s="155">
        <f>ROUND(_xlfn.AGGREGATE(16,3,B115:F119,Perc1),0)</f>
        <v>32</v>
      </c>
      <c r="G113" s="48"/>
      <c r="H113" s="151" t="s">
        <v>17</v>
      </c>
      <c r="I113" s="152">
        <v>44</v>
      </c>
      <c r="J113" s="153"/>
      <c r="K113" s="153"/>
      <c r="L113" s="154" t="s">
        <v>18</v>
      </c>
      <c r="M113" s="155">
        <f>ROUND(_xlfn.AGGREGATE(16,3,I115:M119,Perc1),0)</f>
        <v>31</v>
      </c>
      <c r="N113" s="48"/>
      <c r="O113" s="151" t="s">
        <v>17</v>
      </c>
      <c r="P113" s="152">
        <v>45</v>
      </c>
      <c r="Q113" s="153"/>
      <c r="R113" s="153"/>
      <c r="S113" s="154" t="s">
        <v>18</v>
      </c>
      <c r="T113" s="155">
        <f>ROUND(_xlfn.AGGREGATE(16,3,P115:T119,Perc1),0)</f>
        <v>29</v>
      </c>
      <c r="U113" s="48"/>
      <c r="V113" s="64"/>
      <c r="W113" s="65"/>
      <c r="X113" s="201"/>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row>
    <row r="114" spans="1:128" s="45" customFormat="1">
      <c r="A114" s="156"/>
      <c r="B114" s="49" t="s">
        <v>21</v>
      </c>
      <c r="C114" s="49" t="s">
        <v>22</v>
      </c>
      <c r="D114" s="49" t="s">
        <v>23</v>
      </c>
      <c r="E114" s="49" t="s">
        <v>24</v>
      </c>
      <c r="F114" s="157" t="s">
        <v>25</v>
      </c>
      <c r="H114" s="156"/>
      <c r="I114" s="49" t="s">
        <v>21</v>
      </c>
      <c r="J114" s="49" t="s">
        <v>22</v>
      </c>
      <c r="K114" s="49" t="s">
        <v>23</v>
      </c>
      <c r="L114" s="49" t="s">
        <v>24</v>
      </c>
      <c r="M114" s="157" t="s">
        <v>25</v>
      </c>
      <c r="O114" s="156"/>
      <c r="P114" s="49" t="s">
        <v>21</v>
      </c>
      <c r="Q114" s="49" t="s">
        <v>22</v>
      </c>
      <c r="R114" s="49" t="s">
        <v>23</v>
      </c>
      <c r="S114" s="49" t="s">
        <v>24</v>
      </c>
      <c r="T114" s="157" t="s">
        <v>25</v>
      </c>
      <c r="U114" s="1"/>
      <c r="V114" s="205"/>
      <c r="W114" s="66"/>
      <c r="X114" s="201"/>
    </row>
    <row r="115" spans="1:128">
      <c r="A115" s="148" t="s">
        <v>26</v>
      </c>
      <c r="B115" s="113" cm="1">
        <f t="array" ref="B115">_xlfn.LET(_xlpm.a,INDEX(Data!$A$1:'Data'!$C$326,MATCH(B113-2&amp;YEAR-5,Data!$B$1:'Data'!$B$326&amp;Data!$A$1:'Data'!$A$326,0),3),IF(ISBLANK(_xlpm.a),"",_xlpm.a))</f>
        <v>23</v>
      </c>
      <c r="C115" s="125" cm="1">
        <f t="array" ref="C115">_xlfn.LET(_xlpm.a,INDEX(Data!$A$1:'Data'!$C$326,MATCH(B113-2&amp;YEAR-4,Data!$B$1:'Data'!$B$326&amp;Data!$A$1:'Data'!$A$326,0),3),IF(ISBLANK(_xlpm.a),"",_xlpm.a))</f>
        <v>25</v>
      </c>
      <c r="D115" s="114" cm="1">
        <f t="array" ref="D115">_xlfn.LET(_xlpm.a,INDEX(Data!$A$1:'Data'!$C$326,MATCH(B113-2&amp;YEAR-3,Data!$B$1:'Data'!$B$326&amp;Data!$A$1:'Data'!$A$326,0),3),IF(ISBLANK(_xlpm.a),"",_xlpm.a))</f>
        <v>12</v>
      </c>
      <c r="E115" s="125" cm="1">
        <f t="array" ref="E115">_xlfn.LET(_xlpm.a,INDEX(Data!$A$1:'Data'!$C$326,MATCH(B113-2&amp;YEAR-2,Data!$B$1:'Data'!$B$326&amp;Data!$A$1:'Data'!$A$326,0),3),IF(ISBLANK(_xlpm.a),"",_xlpm.a))</f>
        <v>27</v>
      </c>
      <c r="F115" s="115" cm="1">
        <f t="array" ref="F115">_xlfn.LET(_xlpm.a,INDEX(Data!$A$1:'Data'!$C$326,MATCH(B113-2&amp;YEAR-1,Data!$B$1:'Data'!$B$326&amp;Data!$A$1:'Data'!$A$326,0),3),IF(ISBLANK(_xlpm.a),"",_xlpm.a))</f>
        <v>41</v>
      </c>
      <c r="H115" s="148" t="s">
        <v>26</v>
      </c>
      <c r="I115" s="113" cm="1">
        <f t="array" ref="I115">_xlfn.LET(_xlpm.a,INDEX(Data!$A$1:'Data'!$C$326,MATCH(I113-2&amp;YEAR-5,Data!$B$1:'Data'!$B$326&amp;Data!$A$1:'Data'!$A$326,0),3),IF(ISBLANK(_xlpm.a),"",_xlpm.a))</f>
        <v>21</v>
      </c>
      <c r="J115" s="125" cm="1">
        <f t="array" ref="J115">_xlfn.LET(_xlpm.a,INDEX(Data!$A$1:'Data'!$C$326,MATCH(I113-2&amp;YEAR-4,Data!$B$1:'Data'!$B$326&amp;Data!$A$1:'Data'!$A$326,0),3),IF(ISBLANK(_xlpm.a),"",_xlpm.a))</f>
        <v>23</v>
      </c>
      <c r="K115" s="114" cm="1">
        <f t="array" ref="K115">_xlfn.LET(_xlpm.a,INDEX(Data!$A$1:'Data'!$C$326,MATCH(I113-2&amp;YEAR-3,Data!$B$1:'Data'!$B$326&amp;Data!$A$1:'Data'!$A$326,0),3),IF(ISBLANK(_xlpm.a),"",_xlpm.a))</f>
        <v>16</v>
      </c>
      <c r="L115" s="125" cm="1">
        <f t="array" ref="L115">_xlfn.LET(_xlpm.a,INDEX(Data!$A$1:'Data'!$C$326,MATCH(I113-2&amp;YEAR-2,Data!$B$1:'Data'!$B$326&amp;Data!$A$1:'Data'!$A$326,0),3),IF(ISBLANK(_xlpm.a),"",_xlpm.a))</f>
        <v>24</v>
      </c>
      <c r="M115" s="115" cm="1">
        <f t="array" ref="M115">_xlfn.LET(_xlpm.a,INDEX(Data!$A$1:'Data'!$C$326,MATCH(I113-2&amp;YEAR-1,Data!$B$1:'Data'!$B$326&amp;Data!$A$1:'Data'!$A$326,0),3),IF(ISBLANK(_xlpm.a),"",_xlpm.a))</f>
        <v>32</v>
      </c>
      <c r="O115" s="148" t="s">
        <v>26</v>
      </c>
      <c r="P115" s="113" cm="1">
        <f t="array" ref="P115">_xlfn.LET(_xlpm.a,INDEX(Data!$A$1:'Data'!$C$326,MATCH(P113-2&amp;YEAR-5,Data!$B$1:'Data'!$B$326&amp;Data!$A$1:'Data'!$A$326,0),3),IF(ISBLANK(_xlpm.a),"",_xlpm.a))</f>
        <v>16</v>
      </c>
      <c r="Q115" s="125" cm="1">
        <f t="array" ref="Q115">_xlfn.LET(_xlpm.a,INDEX(Data!$A$1:'Data'!$C$326,MATCH(P113-2&amp;YEAR-4,Data!$B$1:'Data'!$B$326&amp;Data!$A$1:'Data'!$A$326,0),3),IF(ISBLANK(_xlpm.a),"",_xlpm.a))</f>
        <v>31</v>
      </c>
      <c r="R115" s="114" cm="1">
        <f t="array" ref="R115">_xlfn.LET(_xlpm.a,INDEX(Data!$A$1:'Data'!$C$326,MATCH(P113-2&amp;YEAR-3,Data!$B$1:'Data'!$B$326&amp;Data!$A$1:'Data'!$A$326,0),3),IF(ISBLANK(_xlpm.a),"",_xlpm.a))</f>
        <v>19</v>
      </c>
      <c r="S115" s="125" cm="1">
        <f t="array" ref="S115">_xlfn.LET(_xlpm.a,INDEX(Data!$A$1:'Data'!$C$326,MATCH(P113-2&amp;YEAR-2,Data!$B$1:'Data'!$B$326&amp;Data!$A$1:'Data'!$A$326,0),3),IF(ISBLANK(_xlpm.a),"",_xlpm.a))</f>
        <v>28</v>
      </c>
      <c r="T115" s="115" cm="1">
        <f t="array" ref="T115">_xlfn.LET(_xlpm.a,INDEX(Data!$A$1:'Data'!$C$326,MATCH(P113-2&amp;YEAR-1,Data!$B$1:'Data'!$B$326&amp;Data!$A$1:'Data'!$A$326,0),3),IF(ISBLANK(_xlpm.a),"",_xlpm.a))</f>
        <v>23</v>
      </c>
      <c r="V115" s="204"/>
      <c r="W115" s="205"/>
      <c r="X115" s="201"/>
    </row>
    <row r="116" spans="1:128">
      <c r="A116" s="148" t="s">
        <v>27</v>
      </c>
      <c r="B116" s="116" cm="1">
        <f t="array" ref="B116">_xlfn.LET(_xlpm.a,INDEX(Data!$A$1:'Data'!$C$326,MATCH(B113-1&amp;YEAR-5,Data!$B$1:'Data'!$B$326&amp;Data!$A$1:'Data'!$A$326,0),3),IF(ISBLANK(_xlpm.a),"",_xlpm.a))</f>
        <v>21</v>
      </c>
      <c r="C116" s="126" cm="1">
        <f t="array" ref="C116">_xlfn.LET(_xlpm.a,INDEX(Data!$A$1:'Data'!$C$326,MATCH(B113-1&amp;YEAR-4,Data!$B$1:'Data'!$B$326&amp;Data!$A$1:'Data'!$A$326,0),3),IF(ISBLANK(_xlpm.a),"",_xlpm.a))</f>
        <v>23</v>
      </c>
      <c r="D116" s="117" cm="1">
        <f t="array" ref="D116">_xlfn.LET(_xlpm.a,INDEX(Data!$A$1:'Data'!$C$326,MATCH(B113-1&amp;YEAR-3,Data!$B$1:'Data'!$B$326&amp;Data!$A$1:'Data'!$A$326,0),3),IF(ISBLANK(_xlpm.a),"",_xlpm.a))</f>
        <v>16</v>
      </c>
      <c r="E116" s="126" cm="1">
        <f t="array" ref="E116">_xlfn.LET(_xlpm.a,INDEX(Data!$A$1:'Data'!$C$326,MATCH(B113-1&amp;YEAR-2,Data!$B$1:'Data'!$B$326&amp;Data!$A$1:'Data'!$A$326,0),3),IF(ISBLANK(_xlpm.a),"",_xlpm.a))</f>
        <v>24</v>
      </c>
      <c r="F116" s="118" cm="1">
        <f t="array" ref="F116">_xlfn.LET(_xlpm.a,INDEX(Data!$A$1:'Data'!$C$326,MATCH(B113-1&amp;YEAR-1,Data!$B$1:'Data'!$B$326&amp;Data!$A$1:'Data'!$A$326,0),3),IF(ISBLANK(_xlpm.a),"",_xlpm.a))</f>
        <v>32</v>
      </c>
      <c r="H116" s="148" t="s">
        <v>27</v>
      </c>
      <c r="I116" s="116" cm="1">
        <f t="array" ref="I116">_xlfn.LET(_xlpm.a,INDEX(Data!$A$1:'Data'!$C$326,MATCH(I113-1&amp;YEAR-5,Data!$B$1:'Data'!$B$326&amp;Data!$A$1:'Data'!$A$326,0),3),IF(ISBLANK(_xlpm.a),"",_xlpm.a))</f>
        <v>16</v>
      </c>
      <c r="J116" s="126" cm="1">
        <f t="array" ref="J116">_xlfn.LET(_xlpm.a,INDEX(Data!$A$1:'Data'!$C$326,MATCH(I113-1&amp;YEAR-4,Data!$B$1:'Data'!$B$326&amp;Data!$A$1:'Data'!$A$326,0),3),IF(ISBLANK(_xlpm.a),"",_xlpm.a))</f>
        <v>31</v>
      </c>
      <c r="K116" s="117" cm="1">
        <f t="array" ref="K116">_xlfn.LET(_xlpm.a,INDEX(Data!$A$1:'Data'!$C$326,MATCH(I113-1&amp;YEAR-3,Data!$B$1:'Data'!$B$326&amp;Data!$A$1:'Data'!$A$326,0),3),IF(ISBLANK(_xlpm.a),"",_xlpm.a))</f>
        <v>19</v>
      </c>
      <c r="L116" s="126" cm="1">
        <f t="array" ref="L116">_xlfn.LET(_xlpm.a,INDEX(Data!$A$1:'Data'!$C$326,MATCH(I113-1&amp;YEAR-2,Data!$B$1:'Data'!$B$326&amp;Data!$A$1:'Data'!$A$326,0),3),IF(ISBLANK(_xlpm.a),"",_xlpm.a))</f>
        <v>28</v>
      </c>
      <c r="M116" s="118" cm="1">
        <f t="array" ref="M116">_xlfn.LET(_xlpm.a,INDEX(Data!$A$1:'Data'!$C$326,MATCH(I113-1&amp;YEAR-1,Data!$B$1:'Data'!$B$326&amp;Data!$A$1:'Data'!$A$326,0),3),IF(ISBLANK(_xlpm.a),"",_xlpm.a))</f>
        <v>23</v>
      </c>
      <c r="O116" s="148" t="s">
        <v>27</v>
      </c>
      <c r="P116" s="116" cm="1">
        <f t="array" ref="P116">_xlfn.LET(_xlpm.a,INDEX(Data!$A$1:'Data'!$C$326,MATCH(P113-1&amp;YEAR-5,Data!$B$1:'Data'!$B$326&amp;Data!$A$1:'Data'!$A$326,0),3),IF(ISBLANK(_xlpm.a),"",_xlpm.a))</f>
        <v>10</v>
      </c>
      <c r="Q116" s="126" cm="1">
        <f t="array" ref="Q116">_xlfn.LET(_xlpm.a,INDEX(Data!$A$1:'Data'!$C$326,MATCH(P113-1&amp;YEAR-4,Data!$B$1:'Data'!$B$326&amp;Data!$A$1:'Data'!$A$326,0),3),IF(ISBLANK(_xlpm.a),"",_xlpm.a))</f>
        <v>42</v>
      </c>
      <c r="R116" s="117" cm="1">
        <f t="array" ref="R116">_xlfn.LET(_xlpm.a,INDEX(Data!$A$1:'Data'!$C$326,MATCH(P113-1&amp;YEAR-3,Data!$B$1:'Data'!$B$326&amp;Data!$A$1:'Data'!$A$326,0),3),IF(ISBLANK(_xlpm.a),"",_xlpm.a))</f>
        <v>12</v>
      </c>
      <c r="S116" s="126" cm="1">
        <f t="array" ref="S116">_xlfn.LET(_xlpm.a,INDEX(Data!$A$1:'Data'!$C$326,MATCH(P113-1&amp;YEAR-2,Data!$B$1:'Data'!$B$326&amp;Data!$A$1:'Data'!$A$326,0),3),IF(ISBLANK(_xlpm.a),"",_xlpm.a))</f>
        <v>63</v>
      </c>
      <c r="T116" s="118" cm="1">
        <f t="array" ref="T116">_xlfn.LET(_xlpm.a,INDEX(Data!$A$1:'Data'!$C$326,MATCH(P113-1&amp;YEAR-1,Data!$B$1:'Data'!$B$326&amp;Data!$A$1:'Data'!$A$326,0),3),IF(ISBLANK(_xlpm.a),"",_xlpm.a))</f>
        <v>15</v>
      </c>
      <c r="V116" s="204"/>
      <c r="W116" s="205"/>
      <c r="X116" s="201"/>
    </row>
    <row r="117" spans="1:128">
      <c r="A117" s="148" t="s">
        <v>13</v>
      </c>
      <c r="B117" s="119" cm="1">
        <f t="array" ref="B117">_xlfn.LET(_xlpm.a,INDEX(Data!$A$1:'Data'!$C$326,MATCH(B113&amp;YEAR-5,Data!$B$1:'Data'!$B$326&amp;Data!$A$1:'Data'!$A$326,0),3),IF(ISBLANK(_xlpm.a),"",_xlpm.a))</f>
        <v>16</v>
      </c>
      <c r="C117" s="127" cm="1">
        <f t="array" ref="C117">_xlfn.LET(_xlpm.a,INDEX(Data!$A$1:'Data'!$C$326,MATCH(B113&amp;YEAR-4,Data!$B$1:'Data'!$B$326&amp;Data!$A$1:'Data'!$A$326,0),3),IF(ISBLANK(_xlpm.a),"",_xlpm.a))</f>
        <v>31</v>
      </c>
      <c r="D117" s="120" cm="1">
        <f t="array" ref="D117">_xlfn.LET(_xlpm.a,INDEX(Data!$A$1:'Data'!$C$326,MATCH(B113&amp;YEAR-3,Data!$B$1:'Data'!$B$326&amp;Data!$A$1:'Data'!$A$326,0),3),IF(ISBLANK(_xlpm.a),"",_xlpm.a))</f>
        <v>19</v>
      </c>
      <c r="E117" s="127" cm="1">
        <f t="array" ref="E117">_xlfn.LET(_xlpm.a,INDEX(Data!$A$1:'Data'!$C$326,MATCH(B113&amp;YEAR-2,Data!$B$1:'Data'!$B$326&amp;Data!$A$1:'Data'!$A$326,0),3),IF(ISBLANK(_xlpm.a),"",_xlpm.a))</f>
        <v>28</v>
      </c>
      <c r="F117" s="121" cm="1">
        <f t="array" ref="F117">_xlfn.LET(_xlpm.a,INDEX(Data!$A$1:'Data'!$C$326,MATCH(B113&amp;YEAR-1,Data!$B$1:'Data'!$B$326&amp;Data!$A$1:'Data'!$A$326,0),3),IF(ISBLANK(_xlpm.a),"",_xlpm.a))</f>
        <v>23</v>
      </c>
      <c r="H117" s="148" t="s">
        <v>13</v>
      </c>
      <c r="I117" s="119" cm="1">
        <f t="array" ref="I117">_xlfn.LET(_xlpm.a,INDEX(Data!$A$1:'Data'!$C$326,MATCH(I113&amp;YEAR-5,Data!$B$1:'Data'!$B$326&amp;Data!$A$1:'Data'!$A$326,0),3),IF(ISBLANK(_xlpm.a),"",_xlpm.a))</f>
        <v>10</v>
      </c>
      <c r="J117" s="127" cm="1">
        <f t="array" ref="J117">_xlfn.LET(_xlpm.a,INDEX(Data!$A$1:'Data'!$C$326,MATCH(I113&amp;YEAR-4,Data!$B$1:'Data'!$B$326&amp;Data!$A$1:'Data'!$A$326,0),3),IF(ISBLANK(_xlpm.a),"",_xlpm.a))</f>
        <v>42</v>
      </c>
      <c r="K117" s="120" cm="1">
        <f t="array" ref="K117">_xlfn.LET(_xlpm.a,INDEX(Data!$A$1:'Data'!$C$326,MATCH(I113&amp;YEAR-3,Data!$B$1:'Data'!$B$326&amp;Data!$A$1:'Data'!$A$326,0),3),IF(ISBLANK(_xlpm.a),"",_xlpm.a))</f>
        <v>12</v>
      </c>
      <c r="L117" s="127" cm="1">
        <f t="array" ref="L117">_xlfn.LET(_xlpm.a,INDEX(Data!$A$1:'Data'!$C$326,MATCH(I113&amp;YEAR-2,Data!$B$1:'Data'!$B$326&amp;Data!$A$1:'Data'!$A$326,0),3),IF(ISBLANK(_xlpm.a),"",_xlpm.a))</f>
        <v>63</v>
      </c>
      <c r="M117" s="121" cm="1">
        <f t="array" ref="M117">_xlfn.LET(_xlpm.a,INDEX(Data!$A$1:'Data'!$C$326,MATCH(I113&amp;YEAR-1,Data!$B$1:'Data'!$B$326&amp;Data!$A$1:'Data'!$A$326,0),3),IF(ISBLANK(_xlpm.a),"",_xlpm.a))</f>
        <v>15</v>
      </c>
      <c r="O117" s="148" t="s">
        <v>13</v>
      </c>
      <c r="P117" s="119" cm="1">
        <f t="array" ref="P117">_xlfn.LET(_xlpm.a,INDEX(Data!$A$1:'Data'!$C$326,MATCH(P113&amp;YEAR-5,Data!$B$1:'Data'!$B$326&amp;Data!$A$1:'Data'!$A$326,0),3),IF(ISBLANK(_xlpm.a),"",_xlpm.a))</f>
        <v>9</v>
      </c>
      <c r="Q117" s="127" cm="1">
        <f t="array" ref="Q117">_xlfn.LET(_xlpm.a,INDEX(Data!$A$1:'Data'!$C$326,MATCH(P113&amp;YEAR-4,Data!$B$1:'Data'!$B$326&amp;Data!$A$1:'Data'!$A$326,0),3),IF(ISBLANK(_xlpm.a),"",_xlpm.a))</f>
        <v>37</v>
      </c>
      <c r="R117" s="120" cm="1">
        <f t="array" ref="R117">_xlfn.LET(_xlpm.a,INDEX(Data!$A$1:'Data'!$C$326,MATCH(P113&amp;YEAR-3,Data!$B$1:'Data'!$B$326&amp;Data!$A$1:'Data'!$A$326,0),3),IF(ISBLANK(_xlpm.a),"",_xlpm.a))</f>
        <v>8</v>
      </c>
      <c r="S117" s="127" cm="1">
        <f t="array" ref="S117">_xlfn.LET(_xlpm.a,INDEX(Data!$A$1:'Data'!$C$326,MATCH(P113&amp;YEAR-2,Data!$B$1:'Data'!$B$326&amp;Data!$A$1:'Data'!$A$326,0),3),IF(ISBLANK(_xlpm.a),"",_xlpm.a))</f>
        <v>33</v>
      </c>
      <c r="T117" s="121" cm="1">
        <f t="array" ref="T117">_xlfn.LET(_xlpm.a,INDEX(Data!$A$1:'Data'!$C$326,MATCH(P113&amp;YEAR-1,Data!$B$1:'Data'!$B$326&amp;Data!$A$1:'Data'!$A$326,0),3),IF(ISBLANK(_xlpm.a),"",_xlpm.a))</f>
        <v>18</v>
      </c>
      <c r="V117" s="204"/>
      <c r="W117" s="205"/>
      <c r="X117" s="201"/>
    </row>
    <row r="118" spans="1:128">
      <c r="A118" s="148" t="s">
        <v>28</v>
      </c>
      <c r="B118" s="116" cm="1">
        <f t="array" ref="B118">_xlfn.LET(_xlpm.a,INDEX(Data!$A$1:'Data'!$C$326,MATCH(B113+1&amp;YEAR-5,Data!$B$1:'Data'!$B$326&amp;Data!$A$1:'Data'!$A$326,0),3),IF(ISBLANK(_xlpm.a),"",_xlpm.a))</f>
        <v>10</v>
      </c>
      <c r="C118" s="126" cm="1">
        <f t="array" ref="C118">_xlfn.LET(_xlpm.a,INDEX(Data!$A$1:'Data'!$C$326,MATCH(B113+1&amp;YEAR-4,Data!$B$1:'Data'!$B$326&amp;Data!$A$1:'Data'!$A$326,0),3),IF(ISBLANK(_xlpm.a),"",_xlpm.a))</f>
        <v>42</v>
      </c>
      <c r="D118" s="117" cm="1">
        <f t="array" ref="D118">_xlfn.LET(_xlpm.a,INDEX(Data!$A$1:'Data'!$C$326,MATCH(B113+1&amp;YEAR-3,Data!$B$1:'Data'!$B$326&amp;Data!$A$1:'Data'!$A$326,0),3),IF(ISBLANK(_xlpm.a),"",_xlpm.a))</f>
        <v>12</v>
      </c>
      <c r="E118" s="126" cm="1">
        <f t="array" ref="E118">_xlfn.LET(_xlpm.a,INDEX(Data!$A$1:'Data'!$C$326,MATCH(B113+1&amp;YEAR-2,Data!$B$1:'Data'!$B$326&amp;Data!$A$1:'Data'!$A$326,0),3),IF(ISBLANK(_xlpm.a),"",_xlpm.a))</f>
        <v>63</v>
      </c>
      <c r="F118" s="118" cm="1">
        <f t="array" ref="F118">_xlfn.LET(_xlpm.a,INDEX(Data!$A$1:'Data'!$C$326,MATCH(B113+1&amp;YEAR-1,Data!$B$1:'Data'!$B$326&amp;Data!$A$1:'Data'!$A$326,0),3),IF(ISBLANK(_xlpm.a),"",_xlpm.a))</f>
        <v>15</v>
      </c>
      <c r="H118" s="148" t="s">
        <v>28</v>
      </c>
      <c r="I118" s="135" cm="1">
        <f t="array" ref="I118">_xlfn.LET(_xlpm.a,INDEX(Data!$A$1:'Data'!$C$326,MATCH(I113+1&amp;YEAR-5,Data!$B$1:'Data'!$B$326&amp;Data!$A$1:'Data'!$A$326,0),3),IF(ISBLANK(_xlpm.a),"",_xlpm.a))</f>
        <v>9</v>
      </c>
      <c r="J118" s="158" cm="1">
        <f t="array" ref="J118">_xlfn.LET(_xlpm.a,INDEX(Data!$A$1:'Data'!$C$326,MATCH(I113+1&amp;YEAR-4,Data!$B$1:'Data'!$B$326&amp;Data!$A$1:'Data'!$A$326,0),3),IF(ISBLANK(_xlpm.a),"",_xlpm.a))</f>
        <v>37</v>
      </c>
      <c r="K118" s="136" cm="1">
        <f t="array" ref="K118">_xlfn.LET(_xlpm.a,INDEX(Data!$A$1:'Data'!$C$326,MATCH(I113+1&amp;YEAR-3,Data!$B$1:'Data'!$B$326&amp;Data!$A$1:'Data'!$A$326,0),3),IF(ISBLANK(_xlpm.a),"",_xlpm.a))</f>
        <v>8</v>
      </c>
      <c r="L118" s="158" cm="1">
        <f t="array" ref="L118">_xlfn.LET(_xlpm.a,INDEX(Data!$A$1:'Data'!$C$326,MATCH(I113+1&amp;YEAR-2,Data!$B$1:'Data'!$B$326&amp;Data!$A$1:'Data'!$A$326,0),3),IF(ISBLANK(_xlpm.a),"",_xlpm.a))</f>
        <v>33</v>
      </c>
      <c r="M118" s="137" cm="1">
        <f t="array" ref="M118">_xlfn.LET(_xlpm.a,INDEX(Data!$A$1:'Data'!$C$326,MATCH(I113+1&amp;YEAR-1,Data!$B$1:'Data'!$B$326&amp;Data!$A$1:'Data'!$A$326,0),3),IF(ISBLANK(_xlpm.a),"",_xlpm.a))</f>
        <v>18</v>
      </c>
      <c r="O118" s="148" t="s">
        <v>28</v>
      </c>
      <c r="P118" s="116" cm="1">
        <f t="array" ref="P118">_xlfn.LET(_xlpm.a,INDEX(Data!$A$1:'Data'!$C$326,MATCH(P113+1&amp;YEAR-5,Data!$B$1:'Data'!$B$326&amp;Data!$A$1:'Data'!$A$326,0),3),IF(ISBLANK(_xlpm.a),"",_xlpm.a))</f>
        <v>7</v>
      </c>
      <c r="Q118" s="126" cm="1">
        <f t="array" ref="Q118">_xlfn.LET(_xlpm.a,INDEX(Data!$A$1:'Data'!$C$326,MATCH(P113+1&amp;YEAR-4,Data!$B$1:'Data'!$B$326&amp;Data!$A$1:'Data'!$A$326,0),3),IF(ISBLANK(_xlpm.a),"",_xlpm.a))</f>
        <v>14</v>
      </c>
      <c r="R118" s="117" cm="1">
        <f t="array" ref="R118">_xlfn.LET(_xlpm.a,INDEX(Data!$A$1:'Data'!$C$326,MATCH(P113+1&amp;YEAR-3,Data!$B$1:'Data'!$B$326&amp;Data!$A$1:'Data'!$A$326,0),3),IF(ISBLANK(_xlpm.a),"",_xlpm.a))</f>
        <v>15</v>
      </c>
      <c r="S118" s="126" cm="1">
        <f t="array" ref="S118">_xlfn.LET(_xlpm.a,INDEX(Data!$A$1:'Data'!$C$326,MATCH(P113+1&amp;YEAR-2,Data!$B$1:'Data'!$B$326&amp;Data!$A$1:'Data'!$A$326,0),3),IF(ISBLANK(_xlpm.a),"",_xlpm.a))</f>
        <v>15</v>
      </c>
      <c r="T118" s="118" cm="1">
        <f t="array" ref="T118">_xlfn.LET(_xlpm.a,INDEX(Data!$A$1:'Data'!$C$326,MATCH(P113+1&amp;YEAR-1,Data!$B$1:'Data'!$B$326&amp;Data!$A$1:'Data'!$A$326,0),3),IF(ISBLANK(_xlpm.a),"",_xlpm.a))</f>
        <v>16</v>
      </c>
      <c r="V118" s="204"/>
      <c r="W118" s="205"/>
      <c r="X118" s="201"/>
    </row>
    <row r="119" spans="1:128">
      <c r="A119" s="149" t="s">
        <v>29</v>
      </c>
      <c r="B119" s="122" cm="1">
        <f t="array" ref="B119">_xlfn.LET(_xlpm.a,INDEX(Data!$A$1:'Data'!$C$326,MATCH(B113+2&amp;YEAR-5,Data!$B$1:'Data'!$B$326&amp;Data!$A$1:'Data'!$A$326,0),3),IF(ISBLANK(_xlpm.a),"",_xlpm.a))</f>
        <v>9</v>
      </c>
      <c r="C119" s="128" cm="1">
        <f t="array" ref="C119">_xlfn.LET(_xlpm.a,INDEX(Data!$A$1:'Data'!$C$326,MATCH(B113+2&amp;YEAR-4,Data!$B$1:'Data'!$B$326&amp;Data!$A$1:'Data'!$A$326,0),3),IF(ISBLANK(_xlpm.a),"",_xlpm.a))</f>
        <v>37</v>
      </c>
      <c r="D119" s="123" cm="1">
        <f t="array" ref="D119">_xlfn.LET(_xlpm.a,INDEX(Data!$A$1:'Data'!$C$326,MATCH(B113+2&amp;YEAR-3,Data!$B$1:'Data'!$B$326&amp;Data!$A$1:'Data'!$A$326,0),3),IF(ISBLANK(_xlpm.a),"",_xlpm.a))</f>
        <v>8</v>
      </c>
      <c r="E119" s="128" cm="1">
        <f t="array" ref="E119">_xlfn.LET(_xlpm.a,INDEX(Data!$A$1:'Data'!$C$326,MATCH(B113+2&amp;YEAR-2,Data!$B$1:'Data'!$B$326&amp;Data!$A$1:'Data'!$A$326,0),3),IF(ISBLANK(_xlpm.a),"",_xlpm.a))</f>
        <v>33</v>
      </c>
      <c r="F119" s="124" cm="1">
        <f t="array" ref="F119">_xlfn.LET(_xlpm.a,INDEX(Data!$A$1:'Data'!$C$326,MATCH(B113+2&amp;YEAR-1,Data!$B$1:'Data'!$B$326&amp;Data!$A$1:'Data'!$A$326,0),3),IF(ISBLANK(_xlpm.a),"",_xlpm.a))</f>
        <v>18</v>
      </c>
      <c r="H119" s="149" t="s">
        <v>29</v>
      </c>
      <c r="I119" s="122" cm="1">
        <f t="array" ref="I119">_xlfn.LET(_xlpm.a,INDEX(Data!$A$1:'Data'!$C$326,MATCH(I113+2&amp;YEAR-5,Data!$B$1:'Data'!$B$326&amp;Data!$A$1:'Data'!$A$326,0),3),IF(ISBLANK(_xlpm.a),"",_xlpm.a))</f>
        <v>7</v>
      </c>
      <c r="J119" s="128" cm="1">
        <f t="array" ref="J119">_xlfn.LET(_xlpm.a,INDEX(Data!$A$1:'Data'!$C$326,MATCH(I113+2&amp;YEAR-4,Data!$B$1:'Data'!$B$326&amp;Data!$A$1:'Data'!$A$326,0),3),IF(ISBLANK(_xlpm.a),"",_xlpm.a))</f>
        <v>14</v>
      </c>
      <c r="K119" s="123" cm="1">
        <f t="array" ref="K119">_xlfn.LET(_xlpm.a,INDEX(Data!$A$1:'Data'!$C$326,MATCH(I113+2&amp;YEAR-3,Data!$B$1:'Data'!$B$326&amp;Data!$A$1:'Data'!$A$326,0),3),IF(ISBLANK(_xlpm.a),"",_xlpm.a))</f>
        <v>15</v>
      </c>
      <c r="L119" s="128" cm="1">
        <f t="array" ref="L119">_xlfn.LET(_xlpm.a,INDEX(Data!$A$1:'Data'!$C$326,MATCH(I113+2&amp;YEAR-2,Data!$B$1:'Data'!$B$326&amp;Data!$A$1:'Data'!$A$326,0),3),IF(ISBLANK(_xlpm.a),"",_xlpm.a))</f>
        <v>15</v>
      </c>
      <c r="M119" s="124" cm="1">
        <f t="array" ref="M119">_xlfn.LET(_xlpm.a,INDEX(Data!$A$1:'Data'!$C$326,MATCH(I113+2&amp;YEAR-1,Data!$B$1:'Data'!$B$326&amp;Data!$A$1:'Data'!$A$326,0),3),IF(ISBLANK(_xlpm.a),"",_xlpm.a))</f>
        <v>16</v>
      </c>
      <c r="O119" s="149" t="s">
        <v>29</v>
      </c>
      <c r="P119" s="122" cm="1">
        <f t="array" ref="P119">_xlfn.LET(_xlpm.a,INDEX(Data!$A$1:'Data'!$C$326,MATCH(P113+2&amp;YEAR-5,Data!$B$1:'Data'!$B$326&amp;Data!$A$1:'Data'!$A$326,0),3),IF(ISBLANK(_xlpm.a),"",_xlpm.a))</f>
        <v>9</v>
      </c>
      <c r="Q119" s="128" cm="1">
        <f t="array" ref="Q119">_xlfn.LET(_xlpm.a,INDEX(Data!$A$1:'Data'!$C$326,MATCH(P113+2&amp;YEAR-4,Data!$B$1:'Data'!$B$326&amp;Data!$A$1:'Data'!$A$326,0),3),IF(ISBLANK(_xlpm.a),"",_xlpm.a))</f>
        <v>13</v>
      </c>
      <c r="R119" s="123" cm="1">
        <f t="array" ref="R119">_xlfn.LET(_xlpm.a,INDEX(Data!$A$1:'Data'!$C$326,MATCH(P113+2&amp;YEAR-3,Data!$B$1:'Data'!$B$326&amp;Data!$A$1:'Data'!$A$326,0),3),IF(ISBLANK(_xlpm.a),"",_xlpm.a))</f>
        <v>10</v>
      </c>
      <c r="S119" s="128" cm="1">
        <f t="array" ref="S119">_xlfn.LET(_xlpm.a,INDEX(Data!$A$1:'Data'!$C$326,MATCH(P113+2&amp;YEAR-2,Data!$B$1:'Data'!$B$326&amp;Data!$A$1:'Data'!$A$326,0),3),IF(ISBLANK(_xlpm.a),"",_xlpm.a))</f>
        <v>11</v>
      </c>
      <c r="T119" s="124" cm="1">
        <f t="array" ref="T119">_xlfn.LET(_xlpm.a,INDEX(Data!$A$1:'Data'!$C$326,MATCH(P113+2&amp;YEAR-1,Data!$B$1:'Data'!$B$326&amp;Data!$A$1:'Data'!$A$326,0),3),IF(ISBLANK(_xlpm.a),"",_xlpm.a))</f>
        <v>0</v>
      </c>
      <c r="V119" s="204"/>
      <c r="W119" s="205"/>
      <c r="X119" s="201"/>
    </row>
    <row r="121" spans="1:128" s="59" customFormat="1">
      <c r="A121" s="151" t="s">
        <v>17</v>
      </c>
      <c r="B121" s="152">
        <v>46</v>
      </c>
      <c r="C121" s="153"/>
      <c r="D121" s="153"/>
      <c r="E121" s="154" t="s">
        <v>18</v>
      </c>
      <c r="F121" s="155">
        <f>ROUND(_xlfn.AGGREGATE(16,3,B123:F127,Perc1),0)</f>
        <v>19</v>
      </c>
      <c r="G121" s="48"/>
      <c r="H121" s="151" t="s">
        <v>17</v>
      </c>
      <c r="I121" s="152">
        <v>47</v>
      </c>
      <c r="J121" s="153"/>
      <c r="K121" s="153"/>
      <c r="L121" s="154" t="s">
        <v>18</v>
      </c>
      <c r="M121" s="155">
        <f>ROUND(_xlfn.AGGREGATE(16,3,I123:M127,Perc1),0)</f>
        <v>18</v>
      </c>
      <c r="N121" s="48"/>
      <c r="O121" s="151" t="s">
        <v>17</v>
      </c>
      <c r="P121" s="152">
        <v>48</v>
      </c>
      <c r="Q121" s="153"/>
      <c r="R121" s="153"/>
      <c r="S121" s="154" t="s">
        <v>18</v>
      </c>
      <c r="T121" s="155">
        <f>ROUND(_xlfn.AGGREGATE(16,3,P123:T127,Perc1),0)</f>
        <v>18</v>
      </c>
      <c r="U121" s="48"/>
      <c r="V121" s="64"/>
      <c r="W121" s="65"/>
      <c r="X121" s="201"/>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row>
    <row r="122" spans="1:128" s="45" customFormat="1">
      <c r="A122" s="156"/>
      <c r="B122" s="49" t="s">
        <v>21</v>
      </c>
      <c r="C122" s="49" t="s">
        <v>22</v>
      </c>
      <c r="D122" s="49" t="s">
        <v>23</v>
      </c>
      <c r="E122" s="49" t="s">
        <v>24</v>
      </c>
      <c r="F122" s="157" t="s">
        <v>25</v>
      </c>
      <c r="H122" s="156"/>
      <c r="I122" s="49" t="s">
        <v>21</v>
      </c>
      <c r="J122" s="49" t="s">
        <v>22</v>
      </c>
      <c r="K122" s="49" t="s">
        <v>23</v>
      </c>
      <c r="L122" s="49" t="s">
        <v>24</v>
      </c>
      <c r="M122" s="157" t="s">
        <v>25</v>
      </c>
      <c r="O122" s="156"/>
      <c r="P122" s="49" t="s">
        <v>21</v>
      </c>
      <c r="Q122" s="49" t="s">
        <v>22</v>
      </c>
      <c r="R122" s="49" t="s">
        <v>23</v>
      </c>
      <c r="S122" s="49" t="s">
        <v>24</v>
      </c>
      <c r="T122" s="157" t="s">
        <v>25</v>
      </c>
      <c r="U122" s="1"/>
      <c r="V122" s="205"/>
      <c r="W122" s="66"/>
      <c r="X122" s="201"/>
    </row>
    <row r="123" spans="1:128">
      <c r="A123" s="148" t="s">
        <v>26</v>
      </c>
      <c r="B123" s="113" cm="1">
        <f t="array" ref="B123">_xlfn.LET(_xlpm.a,INDEX(Data!$A$1:'Data'!$C$326,MATCH(B121-2&amp;YEAR-5,Data!$B$1:'Data'!$B$326&amp;Data!$A$1:'Data'!$A$326,0),3),IF(ISBLANK(_xlpm.a),"",_xlpm.a))</f>
        <v>10</v>
      </c>
      <c r="C123" s="125" cm="1">
        <f t="array" ref="C123">_xlfn.LET(_xlpm.a,INDEX(Data!$A$1:'Data'!$C$326,MATCH(B121-2&amp;YEAR-4,Data!$B$1:'Data'!$B$326&amp;Data!$A$1:'Data'!$A$326,0),3),IF(ISBLANK(_xlpm.a),"",_xlpm.a))</f>
        <v>42</v>
      </c>
      <c r="D123" s="114" cm="1">
        <f t="array" ref="D123">_xlfn.LET(_xlpm.a,INDEX(Data!$A$1:'Data'!$C$326,MATCH(B121-2&amp;YEAR-3,Data!$B$1:'Data'!$B$326&amp;Data!$A$1:'Data'!$A$326,0),3),IF(ISBLANK(_xlpm.a),"",_xlpm.a))</f>
        <v>12</v>
      </c>
      <c r="E123" s="125" cm="1">
        <f t="array" ref="E123">_xlfn.LET(_xlpm.a,INDEX(Data!$A$1:'Data'!$C$326,MATCH(B121-2&amp;YEAR-2,Data!$B$1:'Data'!$B$326&amp;Data!$A$1:'Data'!$A$326,0),3),IF(ISBLANK(_xlpm.a),"",_xlpm.a))</f>
        <v>63</v>
      </c>
      <c r="F123" s="115" cm="1">
        <f t="array" ref="F123">_xlfn.LET(_xlpm.a,INDEX(Data!$A$1:'Data'!$C$326,MATCH(B121-2&amp;YEAR-1,Data!$B$1:'Data'!$B$326&amp;Data!$A$1:'Data'!$A$326,0),3),IF(ISBLANK(_xlpm.a),"",_xlpm.a))</f>
        <v>15</v>
      </c>
      <c r="H123" s="148" t="s">
        <v>26</v>
      </c>
      <c r="I123" s="113" cm="1">
        <f t="array" ref="I123">_xlfn.LET(_xlpm.a,INDEX(Data!$A$1:'Data'!$C$326,MATCH(I121-2&amp;YEAR-5,Data!$B$1:'Data'!$B$326&amp;Data!$A$1:'Data'!$A$326,0),3),IF(ISBLANK(_xlpm.a),"",_xlpm.a))</f>
        <v>9</v>
      </c>
      <c r="J123" s="125" cm="1">
        <f t="array" ref="J123">_xlfn.LET(_xlpm.a,INDEX(Data!$A$1:'Data'!$C$326,MATCH(I121-2&amp;YEAR-4,Data!$B$1:'Data'!$B$326&amp;Data!$A$1:'Data'!$A$326,0),3),IF(ISBLANK(_xlpm.a),"",_xlpm.a))</f>
        <v>37</v>
      </c>
      <c r="K123" s="114" cm="1">
        <f t="array" ref="K123">_xlfn.LET(_xlpm.a,INDEX(Data!$A$1:'Data'!$C$326,MATCH(I121-2&amp;YEAR-3,Data!$B$1:'Data'!$B$326&amp;Data!$A$1:'Data'!$A$326,0),3),IF(ISBLANK(_xlpm.a),"",_xlpm.a))</f>
        <v>8</v>
      </c>
      <c r="L123" s="125" cm="1">
        <f t="array" ref="L123">_xlfn.LET(_xlpm.a,INDEX(Data!$A$1:'Data'!$C$326,MATCH(I121-2&amp;YEAR-2,Data!$B$1:'Data'!$B$326&amp;Data!$A$1:'Data'!$A$326,0),3),IF(ISBLANK(_xlpm.a),"",_xlpm.a))</f>
        <v>33</v>
      </c>
      <c r="M123" s="115" cm="1">
        <f t="array" ref="M123">_xlfn.LET(_xlpm.a,INDEX(Data!$A$1:'Data'!$C$326,MATCH(I121-2&amp;YEAR-1,Data!$B$1:'Data'!$B$326&amp;Data!$A$1:'Data'!$A$326,0),3),IF(ISBLANK(_xlpm.a),"",_xlpm.a))</f>
        <v>18</v>
      </c>
      <c r="O123" s="148" t="s">
        <v>26</v>
      </c>
      <c r="P123" s="113" cm="1">
        <f t="array" ref="P123">_xlfn.LET(_xlpm.a,INDEX(Data!$A$1:'Data'!$C$326,MATCH(P121-2&amp;YEAR-5,Data!$B$1:'Data'!$B$326&amp;Data!$A$1:'Data'!$A$326,0),3),IF(ISBLANK(_xlpm.a),"",_xlpm.a))</f>
        <v>7</v>
      </c>
      <c r="Q123" s="125" cm="1">
        <f t="array" ref="Q123">_xlfn.LET(_xlpm.a,INDEX(Data!$A$1:'Data'!$C$326,MATCH(P121-2&amp;YEAR-4,Data!$B$1:'Data'!$B$326&amp;Data!$A$1:'Data'!$A$326,0),3),IF(ISBLANK(_xlpm.a),"",_xlpm.a))</f>
        <v>14</v>
      </c>
      <c r="R123" s="114" cm="1">
        <f t="array" ref="R123">_xlfn.LET(_xlpm.a,INDEX(Data!$A$1:'Data'!$C$326,MATCH(P121-2&amp;YEAR-3,Data!$B$1:'Data'!$B$326&amp;Data!$A$1:'Data'!$A$326,0),3),IF(ISBLANK(_xlpm.a),"",_xlpm.a))</f>
        <v>15</v>
      </c>
      <c r="S123" s="125" cm="1">
        <f t="array" ref="S123">_xlfn.LET(_xlpm.a,INDEX(Data!$A$1:'Data'!$C$326,MATCH(P121-2&amp;YEAR-2,Data!$B$1:'Data'!$B$326&amp;Data!$A$1:'Data'!$A$326,0),3),IF(ISBLANK(_xlpm.a),"",_xlpm.a))</f>
        <v>15</v>
      </c>
      <c r="T123" s="115" cm="1">
        <f t="array" ref="T123">_xlfn.LET(_xlpm.a,INDEX(Data!$A$1:'Data'!$C$326,MATCH(P121-2&amp;YEAR-1,Data!$B$1:'Data'!$B$326&amp;Data!$A$1:'Data'!$A$326,0),3),IF(ISBLANK(_xlpm.a),"",_xlpm.a))</f>
        <v>16</v>
      </c>
      <c r="V123" s="204"/>
      <c r="W123" s="205"/>
      <c r="X123" s="201"/>
    </row>
    <row r="124" spans="1:128">
      <c r="A124" s="148" t="s">
        <v>27</v>
      </c>
      <c r="B124" s="116" cm="1">
        <f t="array" ref="B124">_xlfn.LET(_xlpm.a,INDEX(Data!$A$1:'Data'!$C$326,MATCH(B121-1&amp;YEAR-5,Data!$B$1:'Data'!$B$326&amp;Data!$A$1:'Data'!$A$326,0),3),IF(ISBLANK(_xlpm.a),"",_xlpm.a))</f>
        <v>9</v>
      </c>
      <c r="C124" s="126" cm="1">
        <f t="array" ref="C124">_xlfn.LET(_xlpm.a,INDEX(Data!$A$1:'Data'!$C$326,MATCH(B121-1&amp;YEAR-4,Data!$B$1:'Data'!$B$326&amp;Data!$A$1:'Data'!$A$326,0),3),IF(ISBLANK(_xlpm.a),"",_xlpm.a))</f>
        <v>37</v>
      </c>
      <c r="D124" s="117" cm="1">
        <f t="array" ref="D124">_xlfn.LET(_xlpm.a,INDEX(Data!$A$1:'Data'!$C$326,MATCH(B121-1&amp;YEAR-3,Data!$B$1:'Data'!$B$326&amp;Data!$A$1:'Data'!$A$326,0),3),IF(ISBLANK(_xlpm.a),"",_xlpm.a))</f>
        <v>8</v>
      </c>
      <c r="E124" s="126" cm="1">
        <f t="array" ref="E124">_xlfn.LET(_xlpm.a,INDEX(Data!$A$1:'Data'!$C$326,MATCH(B121-1&amp;YEAR-2,Data!$B$1:'Data'!$B$326&amp;Data!$A$1:'Data'!$A$326,0),3),IF(ISBLANK(_xlpm.a),"",_xlpm.a))</f>
        <v>33</v>
      </c>
      <c r="F124" s="118" cm="1">
        <f t="array" ref="F124">_xlfn.LET(_xlpm.a,INDEX(Data!$A$1:'Data'!$C$326,MATCH(B121-1&amp;YEAR-1,Data!$B$1:'Data'!$B$326&amp;Data!$A$1:'Data'!$A$326,0),3),IF(ISBLANK(_xlpm.a),"",_xlpm.a))</f>
        <v>18</v>
      </c>
      <c r="H124" s="148" t="s">
        <v>27</v>
      </c>
      <c r="I124" s="116" cm="1">
        <f t="array" ref="I124">_xlfn.LET(_xlpm.a,INDEX(Data!$A$1:'Data'!$C$326,MATCH(I121-1&amp;YEAR-5,Data!$B$1:'Data'!$B$326&amp;Data!$A$1:'Data'!$A$326,0),3),IF(ISBLANK(_xlpm.a),"",_xlpm.a))</f>
        <v>7</v>
      </c>
      <c r="J124" s="126" cm="1">
        <f t="array" ref="J124">_xlfn.LET(_xlpm.a,INDEX(Data!$A$1:'Data'!$C$326,MATCH(I121-1&amp;YEAR-4,Data!$B$1:'Data'!$B$326&amp;Data!$A$1:'Data'!$A$326,0),3),IF(ISBLANK(_xlpm.a),"",_xlpm.a))</f>
        <v>14</v>
      </c>
      <c r="K124" s="117" cm="1">
        <f t="array" ref="K124">_xlfn.LET(_xlpm.a,INDEX(Data!$A$1:'Data'!$C$326,MATCH(I121-1&amp;YEAR-3,Data!$B$1:'Data'!$B$326&amp;Data!$A$1:'Data'!$A$326,0),3),IF(ISBLANK(_xlpm.a),"",_xlpm.a))</f>
        <v>15</v>
      </c>
      <c r="L124" s="126" cm="1">
        <f t="array" ref="L124">_xlfn.LET(_xlpm.a,INDEX(Data!$A$1:'Data'!$C$326,MATCH(I121-1&amp;YEAR-2,Data!$B$1:'Data'!$B$326&amp;Data!$A$1:'Data'!$A$326,0),3),IF(ISBLANK(_xlpm.a),"",_xlpm.a))</f>
        <v>15</v>
      </c>
      <c r="M124" s="118" cm="1">
        <f t="array" ref="M124">_xlfn.LET(_xlpm.a,INDEX(Data!$A$1:'Data'!$C$326,MATCH(I121-1&amp;YEAR-1,Data!$B$1:'Data'!$B$326&amp;Data!$A$1:'Data'!$A$326,0),3),IF(ISBLANK(_xlpm.a),"",_xlpm.a))</f>
        <v>16</v>
      </c>
      <c r="O124" s="148" t="s">
        <v>27</v>
      </c>
      <c r="P124" s="116" cm="1">
        <f t="array" ref="P124">_xlfn.LET(_xlpm.a,INDEX(Data!$A$1:'Data'!$C$326,MATCH(P121-1&amp;YEAR-5,Data!$B$1:'Data'!$B$326&amp;Data!$A$1:'Data'!$A$326,0),3),IF(ISBLANK(_xlpm.a),"",_xlpm.a))</f>
        <v>9</v>
      </c>
      <c r="Q124" s="126" cm="1">
        <f t="array" ref="Q124">_xlfn.LET(_xlpm.a,INDEX(Data!$A$1:'Data'!$C$326,MATCH(P121-1&amp;YEAR-4,Data!$B$1:'Data'!$B$326&amp;Data!$A$1:'Data'!$A$326,0),3),IF(ISBLANK(_xlpm.a),"",_xlpm.a))</f>
        <v>13</v>
      </c>
      <c r="R124" s="117" cm="1">
        <f t="array" ref="R124">_xlfn.LET(_xlpm.a,INDEX(Data!$A$1:'Data'!$C$326,MATCH(P121-1&amp;YEAR-3,Data!$B$1:'Data'!$B$326&amp;Data!$A$1:'Data'!$A$326,0),3),IF(ISBLANK(_xlpm.a),"",_xlpm.a))</f>
        <v>10</v>
      </c>
      <c r="S124" s="126" cm="1">
        <f t="array" ref="S124">_xlfn.LET(_xlpm.a,INDEX(Data!$A$1:'Data'!$C$326,MATCH(P121-1&amp;YEAR-2,Data!$B$1:'Data'!$B$326&amp;Data!$A$1:'Data'!$A$326,0),3),IF(ISBLANK(_xlpm.a),"",_xlpm.a))</f>
        <v>11</v>
      </c>
      <c r="T124" s="118" cm="1">
        <f t="array" ref="T124">_xlfn.LET(_xlpm.a,INDEX(Data!$A$1:'Data'!$C$326,MATCH(P121-1&amp;YEAR-1,Data!$B$1:'Data'!$B$326&amp;Data!$A$1:'Data'!$A$326,0),3),IF(ISBLANK(_xlpm.a),"",_xlpm.a))</f>
        <v>0</v>
      </c>
      <c r="V124" s="204"/>
      <c r="W124" s="205"/>
      <c r="X124" s="201"/>
    </row>
    <row r="125" spans="1:128">
      <c r="A125" s="148" t="s">
        <v>13</v>
      </c>
      <c r="B125" s="119" cm="1">
        <f t="array" ref="B125">_xlfn.LET(_xlpm.a,INDEX(Data!$A$1:'Data'!$C$326,MATCH(B121&amp;YEAR-5,Data!$B$1:'Data'!$B$326&amp;Data!$A$1:'Data'!$A$326,0),3),IF(ISBLANK(_xlpm.a),"",_xlpm.a))</f>
        <v>7</v>
      </c>
      <c r="C125" s="127" cm="1">
        <f t="array" ref="C125">_xlfn.LET(_xlpm.a,INDEX(Data!$A$1:'Data'!$C$326,MATCH(B121&amp;YEAR-4,Data!$B$1:'Data'!$B$326&amp;Data!$A$1:'Data'!$A$326,0),3),IF(ISBLANK(_xlpm.a),"",_xlpm.a))</f>
        <v>14</v>
      </c>
      <c r="D125" s="120" cm="1">
        <f t="array" ref="D125">_xlfn.LET(_xlpm.a,INDEX(Data!$A$1:'Data'!$C$326,MATCH(B121&amp;YEAR-3,Data!$B$1:'Data'!$B$326&amp;Data!$A$1:'Data'!$A$326,0),3),IF(ISBLANK(_xlpm.a),"",_xlpm.a))</f>
        <v>15</v>
      </c>
      <c r="E125" s="127" cm="1">
        <f t="array" ref="E125">_xlfn.LET(_xlpm.a,INDEX(Data!$A$1:'Data'!$C$326,MATCH(B121&amp;YEAR-2,Data!$B$1:'Data'!$B$326&amp;Data!$A$1:'Data'!$A$326,0),3),IF(ISBLANK(_xlpm.a),"",_xlpm.a))</f>
        <v>15</v>
      </c>
      <c r="F125" s="121" cm="1">
        <f t="array" ref="F125">_xlfn.LET(_xlpm.a,INDEX(Data!$A$1:'Data'!$C$326,MATCH(B121&amp;YEAR-1,Data!$B$1:'Data'!$B$326&amp;Data!$A$1:'Data'!$A$326,0),3),IF(ISBLANK(_xlpm.a),"",_xlpm.a))</f>
        <v>16</v>
      </c>
      <c r="H125" s="148" t="s">
        <v>13</v>
      </c>
      <c r="I125" s="119" cm="1">
        <f t="array" ref="I125">_xlfn.LET(_xlpm.a,INDEX(Data!$A$1:'Data'!$C$326,MATCH(I121&amp;YEAR-5,Data!$B$1:'Data'!$B$326&amp;Data!$A$1:'Data'!$A$326,0),3),IF(ISBLANK(_xlpm.a),"",_xlpm.a))</f>
        <v>9</v>
      </c>
      <c r="J125" s="127" cm="1">
        <f t="array" ref="J125">_xlfn.LET(_xlpm.a,INDEX(Data!$A$1:'Data'!$C$326,MATCH(I121&amp;YEAR-4,Data!$B$1:'Data'!$B$326&amp;Data!$A$1:'Data'!$A$326,0),3),IF(ISBLANK(_xlpm.a),"",_xlpm.a))</f>
        <v>13</v>
      </c>
      <c r="K125" s="120" cm="1">
        <f t="array" ref="K125">_xlfn.LET(_xlpm.a,INDEX(Data!$A$1:'Data'!$C$326,MATCH(I121&amp;YEAR-3,Data!$B$1:'Data'!$B$326&amp;Data!$A$1:'Data'!$A$326,0),3),IF(ISBLANK(_xlpm.a),"",_xlpm.a))</f>
        <v>10</v>
      </c>
      <c r="L125" s="127" cm="1">
        <f t="array" ref="L125">_xlfn.LET(_xlpm.a,INDEX(Data!$A$1:'Data'!$C$326,MATCH(I121&amp;YEAR-2,Data!$B$1:'Data'!$B$326&amp;Data!$A$1:'Data'!$A$326,0),3),IF(ISBLANK(_xlpm.a),"",_xlpm.a))</f>
        <v>11</v>
      </c>
      <c r="M125" s="121" cm="1">
        <f t="array" ref="M125">_xlfn.LET(_xlpm.a,INDEX(Data!$A$1:'Data'!$C$326,MATCH(I121&amp;YEAR-1,Data!$B$1:'Data'!$B$326&amp;Data!$A$1:'Data'!$A$326,0),3),IF(ISBLANK(_xlpm.a),"",_xlpm.a))</f>
        <v>0</v>
      </c>
      <c r="O125" s="148" t="s">
        <v>13</v>
      </c>
      <c r="P125" s="119" cm="1">
        <f t="array" ref="P125">_xlfn.LET(_xlpm.a,INDEX(Data!$A$1:'Data'!$C$326,MATCH(P121&amp;YEAR-5,Data!$B$1:'Data'!$B$326&amp;Data!$A$1:'Data'!$A$326,0),3),IF(ISBLANK(_xlpm.a),"",_xlpm.a))</f>
        <v>5</v>
      </c>
      <c r="Q125" s="127" cm="1">
        <f t="array" ref="Q125">_xlfn.LET(_xlpm.a,INDEX(Data!$A$1:'Data'!$C$326,MATCH(P121&amp;YEAR-4,Data!$B$1:'Data'!$B$326&amp;Data!$A$1:'Data'!$A$326,0),3),IF(ISBLANK(_xlpm.a),"",_xlpm.a))</f>
        <v>18</v>
      </c>
      <c r="R125" s="120" cm="1">
        <f t="array" ref="R125">_xlfn.LET(_xlpm.a,INDEX(Data!$A$1:'Data'!$C$326,MATCH(P121&amp;YEAR-3,Data!$B$1:'Data'!$B$326&amp;Data!$A$1:'Data'!$A$326,0),3),IF(ISBLANK(_xlpm.a),"",_xlpm.a))</f>
        <v>10</v>
      </c>
      <c r="S125" s="127" cm="1">
        <f t="array" ref="S125">_xlfn.LET(_xlpm.a,INDEX(Data!$A$1:'Data'!$C$326,MATCH(P121&amp;YEAR-2,Data!$B$1:'Data'!$B$326&amp;Data!$A$1:'Data'!$A$326,0),3),IF(ISBLANK(_xlpm.a),"",_xlpm.a))</f>
        <v>21</v>
      </c>
      <c r="T125" s="121" cm="1">
        <f t="array" ref="T125">_xlfn.LET(_xlpm.a,INDEX(Data!$A$1:'Data'!$C$326,MATCH(P121&amp;YEAR-1,Data!$B$1:'Data'!$B$326&amp;Data!$A$1:'Data'!$A$326,0),3),IF(ISBLANK(_xlpm.a),"",_xlpm.a))</f>
        <v>3</v>
      </c>
      <c r="V125" s="204"/>
      <c r="W125" s="205"/>
      <c r="X125" s="201"/>
    </row>
    <row r="126" spans="1:128">
      <c r="A126" s="148" t="s">
        <v>28</v>
      </c>
      <c r="B126" s="116" cm="1">
        <f t="array" ref="B126">_xlfn.LET(_xlpm.a,INDEX(Data!$A$1:'Data'!$C$326,MATCH(B121+1&amp;YEAR-5,Data!$B$1:'Data'!$B$326&amp;Data!$A$1:'Data'!$A$326,0),3),IF(ISBLANK(_xlpm.a),"",_xlpm.a))</f>
        <v>9</v>
      </c>
      <c r="C126" s="126" cm="1">
        <f t="array" ref="C126">_xlfn.LET(_xlpm.a,INDEX(Data!$A$1:'Data'!$C$326,MATCH(B121+1&amp;YEAR-4,Data!$B$1:'Data'!$B$326&amp;Data!$A$1:'Data'!$A$326,0),3),IF(ISBLANK(_xlpm.a),"",_xlpm.a))</f>
        <v>13</v>
      </c>
      <c r="D126" s="117" cm="1">
        <f t="array" ref="D126">_xlfn.LET(_xlpm.a,INDEX(Data!$A$1:'Data'!$C$326,MATCH(B121+1&amp;YEAR-3,Data!$B$1:'Data'!$B$326&amp;Data!$A$1:'Data'!$A$326,0),3),IF(ISBLANK(_xlpm.a),"",_xlpm.a))</f>
        <v>10</v>
      </c>
      <c r="E126" s="126" cm="1">
        <f t="array" ref="E126">_xlfn.LET(_xlpm.a,INDEX(Data!$A$1:'Data'!$C$326,MATCH(B121+1&amp;YEAR-2,Data!$B$1:'Data'!$B$326&amp;Data!$A$1:'Data'!$A$326,0),3),IF(ISBLANK(_xlpm.a),"",_xlpm.a))</f>
        <v>11</v>
      </c>
      <c r="F126" s="118" cm="1">
        <f t="array" ref="F126">_xlfn.LET(_xlpm.a,INDEX(Data!$A$1:'Data'!$C$326,MATCH(B121+1&amp;YEAR-1,Data!$B$1:'Data'!$B$326&amp;Data!$A$1:'Data'!$A$326,0),3),IF(ISBLANK(_xlpm.a),"",_xlpm.a))</f>
        <v>0</v>
      </c>
      <c r="H126" s="148" t="s">
        <v>28</v>
      </c>
      <c r="I126" s="116" cm="1">
        <f t="array" ref="I126">_xlfn.LET(_xlpm.a,INDEX(Data!$A$1:'Data'!$C$326,MATCH(I121+1&amp;YEAR-5,Data!$B$1:'Data'!$B$326&amp;Data!$A$1:'Data'!$A$326,0),3),IF(ISBLANK(_xlpm.a),"",_xlpm.a))</f>
        <v>5</v>
      </c>
      <c r="J126" s="126" cm="1">
        <f t="array" ref="J126">_xlfn.LET(_xlpm.a,INDEX(Data!$A$1:'Data'!$C$326,MATCH(I121+1&amp;YEAR-4,Data!$B$1:'Data'!$B$326&amp;Data!$A$1:'Data'!$A$326,0),3),IF(ISBLANK(_xlpm.a),"",_xlpm.a))</f>
        <v>18</v>
      </c>
      <c r="K126" s="117" cm="1">
        <f t="array" ref="K126">_xlfn.LET(_xlpm.a,INDEX(Data!$A$1:'Data'!$C$326,MATCH(I121+1&amp;YEAR-3,Data!$B$1:'Data'!$B$326&amp;Data!$A$1:'Data'!$A$326,0),3),IF(ISBLANK(_xlpm.a),"",_xlpm.a))</f>
        <v>10</v>
      </c>
      <c r="L126" s="126" cm="1">
        <f t="array" ref="L126">_xlfn.LET(_xlpm.a,INDEX(Data!$A$1:'Data'!$C$326,MATCH(I121+1&amp;YEAR-2,Data!$B$1:'Data'!$B$326&amp;Data!$A$1:'Data'!$A$326,0),3),IF(ISBLANK(_xlpm.a),"",_xlpm.a))</f>
        <v>21</v>
      </c>
      <c r="M126" s="118" cm="1">
        <f t="array" ref="M126">_xlfn.LET(_xlpm.a,INDEX(Data!$A$1:'Data'!$C$326,MATCH(I121+1&amp;YEAR-1,Data!$B$1:'Data'!$B$326&amp;Data!$A$1:'Data'!$A$326,0),3),IF(ISBLANK(_xlpm.a),"",_xlpm.a))</f>
        <v>3</v>
      </c>
      <c r="O126" s="148" t="s">
        <v>28</v>
      </c>
      <c r="P126" s="116" cm="1">
        <f t="array" ref="P126">_xlfn.LET(_xlpm.a,INDEX(Data!$A$1:'Data'!$C$326,MATCH(P121+1&amp;YEAR-5,Data!$B$1:'Data'!$B$326&amp;Data!$A$1:'Data'!$A$326,0),3),IF(ISBLANK(_xlpm.a),"",_xlpm.a))</f>
        <v>18</v>
      </c>
      <c r="Q126" s="126" cm="1">
        <f t="array" ref="Q126">_xlfn.LET(_xlpm.a,INDEX(Data!$A$1:'Data'!$C$326,MATCH(P121+1&amp;YEAR-4,Data!$B$1:'Data'!$B$326&amp;Data!$A$1:'Data'!$A$326,0),3),IF(ISBLANK(_xlpm.a),"",_xlpm.a))</f>
        <v>16</v>
      </c>
      <c r="R126" s="117" cm="1">
        <f t="array" ref="R126">_xlfn.LET(_xlpm.a,INDEX(Data!$A$1:'Data'!$C$326,MATCH(P121+1&amp;YEAR-3,Data!$B$1:'Data'!$B$326&amp;Data!$A$1:'Data'!$A$326,0),3),IF(ISBLANK(_xlpm.a),"",_xlpm.a))</f>
        <v>24</v>
      </c>
      <c r="S126" s="126" cm="1">
        <f t="array" ref="S126">_xlfn.LET(_xlpm.a,INDEX(Data!$A$1:'Data'!$C$326,MATCH(P121+1&amp;YEAR-2,Data!$B$1:'Data'!$B$326&amp;Data!$A$1:'Data'!$A$326,0),3),IF(ISBLANK(_xlpm.a),"",_xlpm.a))</f>
        <v>17</v>
      </c>
      <c r="T126" s="118" cm="1">
        <f t="array" ref="T126">_xlfn.LET(_xlpm.a,INDEX(Data!$A$1:'Data'!$C$326,MATCH(P121+1&amp;YEAR-1,Data!$B$1:'Data'!$B$326&amp;Data!$A$1:'Data'!$A$326,0),3),IF(ISBLANK(_xlpm.a),"",_xlpm.a))</f>
        <v>9</v>
      </c>
      <c r="V126" s="204"/>
      <c r="W126" s="205"/>
      <c r="X126" s="201"/>
    </row>
    <row r="127" spans="1:128">
      <c r="A127" s="149" t="s">
        <v>29</v>
      </c>
      <c r="B127" s="122" cm="1">
        <f t="array" ref="B127">_xlfn.LET(_xlpm.a,INDEX(Data!$A$1:'Data'!$C$326,MATCH(B121+2&amp;YEAR-5,Data!$B$1:'Data'!$B$326&amp;Data!$A$1:'Data'!$A$326,0),3),IF(ISBLANK(_xlpm.a),"",_xlpm.a))</f>
        <v>5</v>
      </c>
      <c r="C127" s="128" cm="1">
        <f t="array" ref="C127">_xlfn.LET(_xlpm.a,INDEX(Data!$A$1:'Data'!$C$326,MATCH(B121+2&amp;YEAR-4,Data!$B$1:'Data'!$B$326&amp;Data!$A$1:'Data'!$A$326,0),3),IF(ISBLANK(_xlpm.a),"",_xlpm.a))</f>
        <v>18</v>
      </c>
      <c r="D127" s="123" cm="1">
        <f t="array" ref="D127">_xlfn.LET(_xlpm.a,INDEX(Data!$A$1:'Data'!$C$326,MATCH(B121+2&amp;YEAR-3,Data!$B$1:'Data'!$B$326&amp;Data!$A$1:'Data'!$A$326,0),3),IF(ISBLANK(_xlpm.a),"",_xlpm.a))</f>
        <v>10</v>
      </c>
      <c r="E127" s="128" cm="1">
        <f t="array" ref="E127">_xlfn.LET(_xlpm.a,INDEX(Data!$A$1:'Data'!$C$326,MATCH(B121+2&amp;YEAR-2,Data!$B$1:'Data'!$B$326&amp;Data!$A$1:'Data'!$A$326,0),3),IF(ISBLANK(_xlpm.a),"",_xlpm.a))</f>
        <v>21</v>
      </c>
      <c r="F127" s="124" cm="1">
        <f t="array" ref="F127">_xlfn.LET(_xlpm.a,INDEX(Data!$A$1:'Data'!$C$326,MATCH(B121+2&amp;YEAR-1,Data!$B$1:'Data'!$B$326&amp;Data!$A$1:'Data'!$A$326,0),3),IF(ISBLANK(_xlpm.a),"",_xlpm.a))</f>
        <v>3</v>
      </c>
      <c r="H127" s="149" t="s">
        <v>29</v>
      </c>
      <c r="I127" s="122" cm="1">
        <f t="array" ref="I127">_xlfn.LET(_xlpm.a,INDEX(Data!$A$1:'Data'!$C$326,MATCH(I121+2&amp;YEAR-5,Data!$B$1:'Data'!$B$326&amp;Data!$A$1:'Data'!$A$326,0),3),IF(ISBLANK(_xlpm.a),"",_xlpm.a))</f>
        <v>18</v>
      </c>
      <c r="J127" s="128" cm="1">
        <f t="array" ref="J127">_xlfn.LET(_xlpm.a,INDEX(Data!$A$1:'Data'!$C$326,MATCH(I121+2&amp;YEAR-4,Data!$B$1:'Data'!$B$326&amp;Data!$A$1:'Data'!$A$326,0),3),IF(ISBLANK(_xlpm.a),"",_xlpm.a))</f>
        <v>16</v>
      </c>
      <c r="K127" s="123" cm="1">
        <f t="array" ref="K127">_xlfn.LET(_xlpm.a,INDEX(Data!$A$1:'Data'!$C$326,MATCH(I121+2&amp;YEAR-3,Data!$B$1:'Data'!$B$326&amp;Data!$A$1:'Data'!$A$326,0),3),IF(ISBLANK(_xlpm.a),"",_xlpm.a))</f>
        <v>24</v>
      </c>
      <c r="L127" s="128" cm="1">
        <f t="array" ref="L127">_xlfn.LET(_xlpm.a,INDEX(Data!$A$1:'Data'!$C$326,MATCH(I121+2&amp;YEAR-2,Data!$B$1:'Data'!$B$326&amp;Data!$A$1:'Data'!$A$326,0),3),IF(ISBLANK(_xlpm.a),"",_xlpm.a))</f>
        <v>17</v>
      </c>
      <c r="M127" s="124" cm="1">
        <f t="array" ref="M127">_xlfn.LET(_xlpm.a,INDEX(Data!$A$1:'Data'!$C$326,MATCH(I121+2&amp;YEAR-1,Data!$B$1:'Data'!$B$326&amp;Data!$A$1:'Data'!$A$326,0),3),IF(ISBLANK(_xlpm.a),"",_xlpm.a))</f>
        <v>9</v>
      </c>
      <c r="O127" s="149" t="s">
        <v>29</v>
      </c>
      <c r="P127" s="122" cm="1">
        <f t="array" ref="P127">_xlfn.LET(_xlpm.a,INDEX(Data!$A$1:'Data'!$C$326,MATCH(P121+2&amp;YEAR-5,Data!$B$1:'Data'!$B$326&amp;Data!$A$1:'Data'!$A$326,0),3),IF(ISBLANK(_xlpm.a),"",_xlpm.a))</f>
        <v>23</v>
      </c>
      <c r="Q127" s="128" cm="1">
        <f t="array" ref="Q127">_xlfn.LET(_xlpm.a,INDEX(Data!$A$1:'Data'!$C$326,MATCH(P121+2&amp;YEAR-4,Data!$B$1:'Data'!$B$326&amp;Data!$A$1:'Data'!$A$326,0),3),IF(ISBLANK(_xlpm.a),"",_xlpm.a))</f>
        <v>5</v>
      </c>
      <c r="R127" s="123" cm="1">
        <f t="array" ref="R127">_xlfn.LET(_xlpm.a,INDEX(Data!$A$1:'Data'!$C$326,MATCH(P121+2&amp;YEAR-3,Data!$B$1:'Data'!$B$326&amp;Data!$A$1:'Data'!$A$326,0),3),IF(ISBLANK(_xlpm.a),"",_xlpm.a))</f>
        <v>19</v>
      </c>
      <c r="S127" s="128" cm="1">
        <f t="array" ref="S127">_xlfn.LET(_xlpm.a,INDEX(Data!$A$1:'Data'!$C$326,MATCH(P121+2&amp;YEAR-2,Data!$B$1:'Data'!$B$326&amp;Data!$A$1:'Data'!$A$326,0),3),IF(ISBLANK(_xlpm.a),"",_xlpm.a))</f>
        <v>0</v>
      </c>
      <c r="T127" s="124" cm="1">
        <f t="array" ref="T127">_xlfn.LET(_xlpm.a,INDEX(Data!$A$1:'Data'!$C$326,MATCH(P121+2&amp;YEAR-1,Data!$B$1:'Data'!$B$326&amp;Data!$A$1:'Data'!$A$326,0),3),IF(ISBLANK(_xlpm.a),"",_xlpm.a))</f>
        <v>4</v>
      </c>
      <c r="V127" s="204"/>
      <c r="W127" s="205"/>
      <c r="X127" s="201"/>
    </row>
    <row r="129" spans="1:128" s="59" customFormat="1">
      <c r="A129" s="151" t="s">
        <v>17</v>
      </c>
      <c r="B129" s="152">
        <v>49</v>
      </c>
      <c r="C129" s="153"/>
      <c r="D129" s="153"/>
      <c r="E129" s="154" t="s">
        <v>18</v>
      </c>
      <c r="F129" s="155">
        <f>ROUND(_xlfn.AGGREGATE(16,3,B131:F135,Perc1),0)</f>
        <v>19</v>
      </c>
      <c r="G129" s="48"/>
      <c r="H129" s="151" t="s">
        <v>17</v>
      </c>
      <c r="I129" s="152">
        <v>50</v>
      </c>
      <c r="J129" s="153"/>
      <c r="K129" s="153"/>
      <c r="L129" s="154" t="s">
        <v>18</v>
      </c>
      <c r="M129" s="155">
        <f>ROUND(_xlfn.AGGREGATE(16,3,I131:M135,Perc1),0)</f>
        <v>21</v>
      </c>
      <c r="N129" s="48"/>
      <c r="O129" s="151" t="s">
        <v>17</v>
      </c>
      <c r="P129" s="152">
        <v>51</v>
      </c>
      <c r="Q129" s="153"/>
      <c r="R129" s="153"/>
      <c r="S129" s="154" t="s">
        <v>18</v>
      </c>
      <c r="T129" s="155">
        <f>ROUND(_xlfn.AGGREGATE(16,3,P131:T135,Perc1),0)</f>
        <v>24</v>
      </c>
      <c r="U129" s="48"/>
      <c r="V129" s="64"/>
      <c r="W129" s="65"/>
      <c r="X129" s="201"/>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row>
    <row r="130" spans="1:128" s="45" customFormat="1">
      <c r="A130" s="146"/>
      <c r="B130" s="46" t="s">
        <v>21</v>
      </c>
      <c r="C130" s="46" t="s">
        <v>22</v>
      </c>
      <c r="D130" s="46" t="s">
        <v>23</v>
      </c>
      <c r="E130" s="46" t="s">
        <v>24</v>
      </c>
      <c r="F130" s="147" t="s">
        <v>25</v>
      </c>
      <c r="H130" s="146"/>
      <c r="I130" s="46" t="s">
        <v>21</v>
      </c>
      <c r="J130" s="46" t="s">
        <v>22</v>
      </c>
      <c r="K130" s="46" t="s">
        <v>23</v>
      </c>
      <c r="L130" s="46" t="s">
        <v>24</v>
      </c>
      <c r="M130" s="147" t="s">
        <v>25</v>
      </c>
      <c r="O130" s="146"/>
      <c r="P130" s="46" t="s">
        <v>21</v>
      </c>
      <c r="Q130" s="46" t="s">
        <v>22</v>
      </c>
      <c r="R130" s="46" t="s">
        <v>23</v>
      </c>
      <c r="S130" s="46" t="s">
        <v>24</v>
      </c>
      <c r="T130" s="147" t="s">
        <v>25</v>
      </c>
      <c r="U130"/>
      <c r="V130" s="204"/>
      <c r="W130" s="66"/>
      <c r="X130" s="201"/>
    </row>
    <row r="131" spans="1:128">
      <c r="A131" s="148" t="s">
        <v>26</v>
      </c>
      <c r="B131" s="113" cm="1">
        <f t="array" ref="B131">_xlfn.LET(_xlpm.a,INDEX(Data!$A$1:'Data'!$C$326,MATCH(B129-2&amp;YEAR-5,Data!$B$1:'Data'!$B$326&amp;Data!$A$1:'Data'!$A$326,0),3),IF(ISBLANK(_xlpm.a),"",_xlpm.a))</f>
        <v>9</v>
      </c>
      <c r="C131" s="125" cm="1">
        <f t="array" ref="C131">_xlfn.LET(_xlpm.a,INDEX(Data!$A$1:'Data'!$C$326,MATCH(B129-2&amp;YEAR-4,Data!$B$1:'Data'!$B$326&amp;Data!$A$1:'Data'!$A$326,0),3),IF(ISBLANK(_xlpm.a),"",_xlpm.a))</f>
        <v>13</v>
      </c>
      <c r="D131" s="114" cm="1">
        <f t="array" ref="D131">_xlfn.LET(_xlpm.a,INDEX(Data!$A$1:'Data'!$C$326,MATCH(B129-2&amp;YEAR-3,Data!$B$1:'Data'!$B$326&amp;Data!$A$1:'Data'!$A$326,0),3),IF(ISBLANK(_xlpm.a),"",_xlpm.a))</f>
        <v>10</v>
      </c>
      <c r="E131" s="125" cm="1">
        <f t="array" ref="E131">_xlfn.LET(_xlpm.a,INDEX(Data!$A$1:'Data'!$C$326,MATCH(B129-2&amp;YEAR-2,Data!$B$1:'Data'!$B$326&amp;Data!$A$1:'Data'!$A$326,0),3),IF(ISBLANK(_xlpm.a),"",_xlpm.a))</f>
        <v>11</v>
      </c>
      <c r="F131" s="115" cm="1">
        <f t="array" ref="F131">_xlfn.LET(_xlpm.a,INDEX(Data!$A$1:'Data'!$C$326,MATCH(B129-2&amp;YEAR-1,Data!$B$1:'Data'!$B$326&amp;Data!$A$1:'Data'!$A$326,0),3),IF(ISBLANK(_xlpm.a),"",_xlpm.a))</f>
        <v>0</v>
      </c>
      <c r="H131" s="148" t="s">
        <v>26</v>
      </c>
      <c r="I131" s="113" cm="1">
        <f t="array" ref="I131">_xlfn.LET(_xlpm.a,INDEX(Data!$A$1:'Data'!$C$326,MATCH(I129-2&amp;YEAR-5,Data!$B$1:'Data'!$B$326&amp;Data!$A$1:'Data'!$A$326,0),3),IF(ISBLANK(_xlpm.a),"",_xlpm.a))</f>
        <v>5</v>
      </c>
      <c r="J131" s="125" cm="1">
        <f t="array" ref="J131">_xlfn.LET(_xlpm.a,INDEX(Data!$A$1:'Data'!$C$326,MATCH(I129-2&amp;YEAR-4,Data!$B$1:'Data'!$B$326&amp;Data!$A$1:'Data'!$A$326,0),3),IF(ISBLANK(_xlpm.a),"",_xlpm.a))</f>
        <v>18</v>
      </c>
      <c r="K131" s="114" cm="1">
        <f t="array" ref="K131">_xlfn.LET(_xlpm.a,INDEX(Data!$A$1:'Data'!$C$326,MATCH(I129-2&amp;YEAR-3,Data!$B$1:'Data'!$B$326&amp;Data!$A$1:'Data'!$A$326,0),3),IF(ISBLANK(_xlpm.a),"",_xlpm.a))</f>
        <v>10</v>
      </c>
      <c r="L131" s="125" cm="1">
        <f t="array" ref="L131">_xlfn.LET(_xlpm.a,INDEX(Data!$A$1:'Data'!$C$326,MATCH(I129-2&amp;YEAR-2,Data!$B$1:'Data'!$B$326&amp;Data!$A$1:'Data'!$A$326,0),3),IF(ISBLANK(_xlpm.a),"",_xlpm.a))</f>
        <v>21</v>
      </c>
      <c r="M131" s="115" cm="1">
        <f t="array" ref="M131">_xlfn.LET(_xlpm.a,INDEX(Data!$A$1:'Data'!$C$326,MATCH(I129-2&amp;YEAR-1,Data!$B$1:'Data'!$B$326&amp;Data!$A$1:'Data'!$A$326,0),3),IF(ISBLANK(_xlpm.a),"",_xlpm.a))</f>
        <v>3</v>
      </c>
      <c r="O131" s="148" t="s">
        <v>26</v>
      </c>
      <c r="P131" s="113" cm="1">
        <f t="array" ref="P131">_xlfn.LET(_xlpm.a,INDEX(Data!$A$1:'Data'!$C$326,MATCH(P129-2&amp;YEAR-5,Data!$B$1:'Data'!$B$326&amp;Data!$A$1:'Data'!$A$326,0),3),IF(ISBLANK(_xlpm.a),"",_xlpm.a))</f>
        <v>18</v>
      </c>
      <c r="Q131" s="125" cm="1">
        <f t="array" ref="Q131">_xlfn.LET(_xlpm.a,INDEX(Data!$A$1:'Data'!$C$326,MATCH(P129-2&amp;YEAR-4,Data!$B$1:'Data'!$B$326&amp;Data!$A$1:'Data'!$A$326,0),3),IF(ISBLANK(_xlpm.a),"",_xlpm.a))</f>
        <v>16</v>
      </c>
      <c r="R131" s="114" cm="1">
        <f t="array" ref="R131">_xlfn.LET(_xlpm.a,INDEX(Data!$A$1:'Data'!$C$326,MATCH(P129-2&amp;YEAR-3,Data!$B$1:'Data'!$B$326&amp;Data!$A$1:'Data'!$A$326,0),3),IF(ISBLANK(_xlpm.a),"",_xlpm.a))</f>
        <v>24</v>
      </c>
      <c r="S131" s="125" cm="1">
        <f t="array" ref="S131">_xlfn.LET(_xlpm.a,INDEX(Data!$A$1:'Data'!$C$326,MATCH(P129-2&amp;YEAR-2,Data!$B$1:'Data'!$B$326&amp;Data!$A$1:'Data'!$A$326,0),3),IF(ISBLANK(_xlpm.a),"",_xlpm.a))</f>
        <v>17</v>
      </c>
      <c r="T131" s="115" cm="1">
        <f t="array" ref="T131">_xlfn.LET(_xlpm.a,INDEX(Data!$A$1:'Data'!$C$326,MATCH(P129-2&amp;YEAR-1,Data!$B$1:'Data'!$B$326&amp;Data!$A$1:'Data'!$A$326,0),3),IF(ISBLANK(_xlpm.a),"",_xlpm.a))</f>
        <v>9</v>
      </c>
      <c r="V131" s="204"/>
      <c r="W131" s="205"/>
      <c r="X131" s="201"/>
    </row>
    <row r="132" spans="1:128">
      <c r="A132" s="148" t="s">
        <v>27</v>
      </c>
      <c r="B132" s="116" cm="1">
        <f t="array" ref="B132">_xlfn.LET(_xlpm.a,INDEX(Data!$A$1:'Data'!$C$326,MATCH(B129-1&amp;YEAR-5,Data!$B$1:'Data'!$B$326&amp;Data!$A$1:'Data'!$A$326,0),3),IF(ISBLANK(_xlpm.a),"",_xlpm.a))</f>
        <v>5</v>
      </c>
      <c r="C132" s="126" cm="1">
        <f t="array" ref="C132">_xlfn.LET(_xlpm.a,INDEX(Data!$A$1:'Data'!$C$326,MATCH(B129-1&amp;YEAR-4,Data!$B$1:'Data'!$B$326&amp;Data!$A$1:'Data'!$A$326,0),3),IF(ISBLANK(_xlpm.a),"",_xlpm.a))</f>
        <v>18</v>
      </c>
      <c r="D132" s="117" cm="1">
        <f t="array" ref="D132">_xlfn.LET(_xlpm.a,INDEX(Data!$A$1:'Data'!$C$326,MATCH(B129-1&amp;YEAR-3,Data!$B$1:'Data'!$B$326&amp;Data!$A$1:'Data'!$A$326,0),3),IF(ISBLANK(_xlpm.a),"",_xlpm.a))</f>
        <v>10</v>
      </c>
      <c r="E132" s="126" cm="1">
        <f t="array" ref="E132">_xlfn.LET(_xlpm.a,INDEX(Data!$A$1:'Data'!$C$326,MATCH(B129-1&amp;YEAR-2,Data!$B$1:'Data'!$B$326&amp;Data!$A$1:'Data'!$A$326,0),3),IF(ISBLANK(_xlpm.a),"",_xlpm.a))</f>
        <v>21</v>
      </c>
      <c r="F132" s="118" cm="1">
        <f t="array" ref="F132">_xlfn.LET(_xlpm.a,INDEX(Data!$A$1:'Data'!$C$326,MATCH(B129-1&amp;YEAR-1,Data!$B$1:'Data'!$B$326&amp;Data!$A$1:'Data'!$A$326,0),3),IF(ISBLANK(_xlpm.a),"",_xlpm.a))</f>
        <v>3</v>
      </c>
      <c r="H132" s="148" t="s">
        <v>27</v>
      </c>
      <c r="I132" s="116" cm="1">
        <f t="array" ref="I132">_xlfn.LET(_xlpm.a,INDEX(Data!$A$1:'Data'!$C$326,MATCH(I129-1&amp;YEAR-5,Data!$B$1:'Data'!$B$326&amp;Data!$A$1:'Data'!$A$326,0),3),IF(ISBLANK(_xlpm.a),"",_xlpm.a))</f>
        <v>18</v>
      </c>
      <c r="J132" s="126" cm="1">
        <f t="array" ref="J132">_xlfn.LET(_xlpm.a,INDEX(Data!$A$1:'Data'!$C$326,MATCH(I129-1&amp;YEAR-4,Data!$B$1:'Data'!$B$326&amp;Data!$A$1:'Data'!$A$326,0),3),IF(ISBLANK(_xlpm.a),"",_xlpm.a))</f>
        <v>16</v>
      </c>
      <c r="K132" s="117" cm="1">
        <f t="array" ref="K132">_xlfn.LET(_xlpm.a,INDEX(Data!$A$1:'Data'!$C$326,MATCH(I129-1&amp;YEAR-3,Data!$B$1:'Data'!$B$326&amp;Data!$A$1:'Data'!$A$326,0),3),IF(ISBLANK(_xlpm.a),"",_xlpm.a))</f>
        <v>24</v>
      </c>
      <c r="L132" s="126" cm="1">
        <f t="array" ref="L132">_xlfn.LET(_xlpm.a,INDEX(Data!$A$1:'Data'!$C$326,MATCH(I129-1&amp;YEAR-2,Data!$B$1:'Data'!$B$326&amp;Data!$A$1:'Data'!$A$326,0),3),IF(ISBLANK(_xlpm.a),"",_xlpm.a))</f>
        <v>17</v>
      </c>
      <c r="M132" s="118" cm="1">
        <f t="array" ref="M132">_xlfn.LET(_xlpm.a,INDEX(Data!$A$1:'Data'!$C$326,MATCH(I129-1&amp;YEAR-1,Data!$B$1:'Data'!$B$326&amp;Data!$A$1:'Data'!$A$326,0),3),IF(ISBLANK(_xlpm.a),"",_xlpm.a))</f>
        <v>9</v>
      </c>
      <c r="O132" s="148" t="s">
        <v>27</v>
      </c>
      <c r="P132" s="116" cm="1">
        <f t="array" ref="P132">_xlfn.LET(_xlpm.a,INDEX(Data!$A$1:'Data'!$C$326,MATCH(P129-1&amp;YEAR-5,Data!$B$1:'Data'!$B$326&amp;Data!$A$1:'Data'!$A$326,0),3),IF(ISBLANK(_xlpm.a),"",_xlpm.a))</f>
        <v>23</v>
      </c>
      <c r="Q132" s="126" cm="1">
        <f t="array" ref="Q132">_xlfn.LET(_xlpm.a,INDEX(Data!$A$1:'Data'!$C$326,MATCH(P129-1&amp;YEAR-4,Data!$B$1:'Data'!$B$326&amp;Data!$A$1:'Data'!$A$326,0),3),IF(ISBLANK(_xlpm.a),"",_xlpm.a))</f>
        <v>5</v>
      </c>
      <c r="R132" s="117" cm="1">
        <f t="array" ref="R132">_xlfn.LET(_xlpm.a,INDEX(Data!$A$1:'Data'!$C$326,MATCH(P129-1&amp;YEAR-3,Data!$B$1:'Data'!$B$326&amp;Data!$A$1:'Data'!$A$326,0),3),IF(ISBLANK(_xlpm.a),"",_xlpm.a))</f>
        <v>19</v>
      </c>
      <c r="S132" s="126" cm="1">
        <f t="array" ref="S132">_xlfn.LET(_xlpm.a,INDEX(Data!$A$1:'Data'!$C$326,MATCH(P129-1&amp;YEAR-2,Data!$B$1:'Data'!$B$326&amp;Data!$A$1:'Data'!$A$326,0),3),IF(ISBLANK(_xlpm.a),"",_xlpm.a))</f>
        <v>0</v>
      </c>
      <c r="T132" s="118" cm="1">
        <f t="array" ref="T132">_xlfn.LET(_xlpm.a,INDEX(Data!$A$1:'Data'!$C$326,MATCH(P129-1&amp;YEAR-1,Data!$B$1:'Data'!$B$326&amp;Data!$A$1:'Data'!$A$326,0),3),IF(ISBLANK(_xlpm.a),"",_xlpm.a))</f>
        <v>4</v>
      </c>
      <c r="V132" s="204"/>
      <c r="W132" s="205"/>
      <c r="X132" s="201"/>
    </row>
    <row r="133" spans="1:128">
      <c r="A133" s="148" t="s">
        <v>13</v>
      </c>
      <c r="B133" s="119" cm="1">
        <f t="array" ref="B133">_xlfn.LET(_xlpm.a,INDEX(Data!$A$1:'Data'!$C$326,MATCH(B129&amp;YEAR-5,Data!$B$1:'Data'!$B$326&amp;Data!$A$1:'Data'!$A$326,0),3),IF(ISBLANK(_xlpm.a),"",_xlpm.a))</f>
        <v>18</v>
      </c>
      <c r="C133" s="127" cm="1">
        <f t="array" ref="C133">_xlfn.LET(_xlpm.a,INDEX(Data!$A$1:'Data'!$C$326,MATCH(B129&amp;YEAR-4,Data!$B$1:'Data'!$B$326&amp;Data!$A$1:'Data'!$A$326,0),3),IF(ISBLANK(_xlpm.a),"",_xlpm.a))</f>
        <v>16</v>
      </c>
      <c r="D133" s="120" cm="1">
        <f t="array" ref="D133">_xlfn.LET(_xlpm.a,INDEX(Data!$A$1:'Data'!$C$326,MATCH(B129&amp;YEAR-3,Data!$B$1:'Data'!$B$326&amp;Data!$A$1:'Data'!$A$326,0),3),IF(ISBLANK(_xlpm.a),"",_xlpm.a))</f>
        <v>24</v>
      </c>
      <c r="E133" s="127" cm="1">
        <f t="array" ref="E133">_xlfn.LET(_xlpm.a,INDEX(Data!$A$1:'Data'!$C$326,MATCH(B129&amp;YEAR-2,Data!$B$1:'Data'!$B$326&amp;Data!$A$1:'Data'!$A$326,0),3),IF(ISBLANK(_xlpm.a),"",_xlpm.a))</f>
        <v>17</v>
      </c>
      <c r="F133" s="121" cm="1">
        <f t="array" ref="F133">_xlfn.LET(_xlpm.a,INDEX(Data!$A$1:'Data'!$C$326,MATCH(B129&amp;YEAR-1,Data!$B$1:'Data'!$B$326&amp;Data!$A$1:'Data'!$A$326,0),3),IF(ISBLANK(_xlpm.a),"",_xlpm.a))</f>
        <v>9</v>
      </c>
      <c r="H133" s="148" t="s">
        <v>13</v>
      </c>
      <c r="I133" s="119" cm="1">
        <f t="array" ref="I133">_xlfn.LET(_xlpm.a,INDEX(Data!$A$1:'Data'!$C$326,MATCH(I129&amp;YEAR-5,Data!$B$1:'Data'!$B$326&amp;Data!$A$1:'Data'!$A$326,0),3),IF(ISBLANK(_xlpm.a),"",_xlpm.a))</f>
        <v>23</v>
      </c>
      <c r="J133" s="127" cm="1">
        <f t="array" ref="J133">_xlfn.LET(_xlpm.a,INDEX(Data!$A$1:'Data'!$C$326,MATCH(I129&amp;YEAR-4,Data!$B$1:'Data'!$B$326&amp;Data!$A$1:'Data'!$A$326,0),3),IF(ISBLANK(_xlpm.a),"",_xlpm.a))</f>
        <v>5</v>
      </c>
      <c r="K133" s="120" cm="1">
        <f t="array" ref="K133">_xlfn.LET(_xlpm.a,INDEX(Data!$A$1:'Data'!$C$326,MATCH(I129&amp;YEAR-3,Data!$B$1:'Data'!$B$326&amp;Data!$A$1:'Data'!$A$326,0),3),IF(ISBLANK(_xlpm.a),"",_xlpm.a))</f>
        <v>19</v>
      </c>
      <c r="L133" s="127" cm="1">
        <f t="array" ref="L133">_xlfn.LET(_xlpm.a,INDEX(Data!$A$1:'Data'!$C$326,MATCH(I129&amp;YEAR-2,Data!$B$1:'Data'!$B$326&amp;Data!$A$1:'Data'!$A$326,0),3),IF(ISBLANK(_xlpm.a),"",_xlpm.a))</f>
        <v>0</v>
      </c>
      <c r="M133" s="121" cm="1">
        <f t="array" ref="M133">_xlfn.LET(_xlpm.a,INDEX(Data!$A$1:'Data'!$C$326,MATCH(I129&amp;YEAR-1,Data!$B$1:'Data'!$B$326&amp;Data!$A$1:'Data'!$A$326,0),3),IF(ISBLANK(_xlpm.a),"",_xlpm.a))</f>
        <v>4</v>
      </c>
      <c r="O133" s="148" t="s">
        <v>13</v>
      </c>
      <c r="P133" s="119" cm="1">
        <f t="array" ref="P133">_xlfn.LET(_xlpm.a,INDEX(Data!$A$1:'Data'!$C$326,MATCH(P129&amp;YEAR-5,Data!$B$1:'Data'!$B$326&amp;Data!$A$1:'Data'!$A$326,0),3),IF(ISBLANK(_xlpm.a),"",_xlpm.a))</f>
        <v>25</v>
      </c>
      <c r="Q133" s="127" cm="1">
        <f t="array" ref="Q133">_xlfn.LET(_xlpm.a,INDEX(Data!$A$1:'Data'!$C$326,MATCH(P129&amp;YEAR-4,Data!$B$1:'Data'!$B$326&amp;Data!$A$1:'Data'!$A$326,0),3),IF(ISBLANK(_xlpm.a),"",_xlpm.a))</f>
        <v>4</v>
      </c>
      <c r="R133" s="120" cm="1">
        <f t="array" ref="R133">_xlfn.LET(_xlpm.a,INDEX(Data!$A$1:'Data'!$C$326,MATCH(P129&amp;YEAR-3,Data!$B$1:'Data'!$B$326&amp;Data!$A$1:'Data'!$A$326,0),3),IF(ISBLANK(_xlpm.a),"",_xlpm.a))</f>
        <v>21</v>
      </c>
      <c r="S133" s="127" cm="1">
        <f t="array" ref="S133">_xlfn.LET(_xlpm.a,INDEX(Data!$A$1:'Data'!$C$326,MATCH(P129&amp;YEAR-2,Data!$B$1:'Data'!$B$326&amp;Data!$A$1:'Data'!$A$326,0),3),IF(ISBLANK(_xlpm.a),"",_xlpm.a))</f>
        <v>2</v>
      </c>
      <c r="T133" s="121" cm="1">
        <f t="array" ref="T133">_xlfn.LET(_xlpm.a,INDEX(Data!$A$1:'Data'!$C$326,MATCH(P129&amp;YEAR-1,Data!$B$1:'Data'!$B$326&amp;Data!$A$1:'Data'!$A$326,0),3),IF(ISBLANK(_xlpm.a),"",_xlpm.a))</f>
        <v>5</v>
      </c>
      <c r="V133" s="204"/>
      <c r="W133" s="205"/>
      <c r="X133" s="201"/>
    </row>
    <row r="134" spans="1:128">
      <c r="A134" s="148" t="s">
        <v>28</v>
      </c>
      <c r="B134" s="116" cm="1">
        <f t="array" ref="B134">_xlfn.LET(_xlpm.a,INDEX(Data!$A$1:'Data'!$C$326,MATCH(B129+1&amp;YEAR-5,Data!$B$1:'Data'!$B$326&amp;Data!$A$1:'Data'!$A$326,0),3),IF(ISBLANK(_xlpm.a),"",_xlpm.a))</f>
        <v>23</v>
      </c>
      <c r="C134" s="126" cm="1">
        <f t="array" ref="C134">_xlfn.LET(_xlpm.a,INDEX(Data!$A$1:'Data'!$C$326,MATCH(B129+1&amp;YEAR-4,Data!$B$1:'Data'!$B$326&amp;Data!$A$1:'Data'!$A$326,0),3),IF(ISBLANK(_xlpm.a),"",_xlpm.a))</f>
        <v>5</v>
      </c>
      <c r="D134" s="117" cm="1">
        <f t="array" ref="D134">_xlfn.LET(_xlpm.a,INDEX(Data!$A$1:'Data'!$C$326,MATCH(B129+1&amp;YEAR-3,Data!$B$1:'Data'!$B$326&amp;Data!$A$1:'Data'!$A$326,0),3),IF(ISBLANK(_xlpm.a),"",_xlpm.a))</f>
        <v>19</v>
      </c>
      <c r="E134" s="126" cm="1">
        <f t="array" ref="E134">_xlfn.LET(_xlpm.a,INDEX(Data!$A$1:'Data'!$C$326,MATCH(B129+1&amp;YEAR-2,Data!$B$1:'Data'!$B$326&amp;Data!$A$1:'Data'!$A$326,0),3),IF(ISBLANK(_xlpm.a),"",_xlpm.a))</f>
        <v>0</v>
      </c>
      <c r="F134" s="118" cm="1">
        <f t="array" ref="F134">_xlfn.LET(_xlpm.a,INDEX(Data!$A$1:'Data'!$C$326,MATCH(B129+1&amp;YEAR-1,Data!$B$1:'Data'!$B$326&amp;Data!$A$1:'Data'!$A$326,0),3),IF(ISBLANK(_xlpm.a),"",_xlpm.a))</f>
        <v>4</v>
      </c>
      <c r="H134" s="148" t="s">
        <v>28</v>
      </c>
      <c r="I134" s="116" cm="1">
        <f t="array" ref="I134">_xlfn.LET(_xlpm.a,INDEX(Data!$A$1:'Data'!$C$326,MATCH(I129+1&amp;YEAR-5,Data!$B$1:'Data'!$B$326&amp;Data!$A$1:'Data'!$A$326,0),3),IF(ISBLANK(_xlpm.a),"",_xlpm.a))</f>
        <v>25</v>
      </c>
      <c r="J134" s="126" cm="1">
        <f t="array" ref="J134">_xlfn.LET(_xlpm.a,INDEX(Data!$A$1:'Data'!$C$326,MATCH(I129+1&amp;YEAR-4,Data!$B$1:'Data'!$B$326&amp;Data!$A$1:'Data'!$A$326,0),3),IF(ISBLANK(_xlpm.a),"",_xlpm.a))</f>
        <v>4</v>
      </c>
      <c r="K134" s="117" cm="1">
        <f t="array" ref="K134">_xlfn.LET(_xlpm.a,INDEX(Data!$A$1:'Data'!$C$326,MATCH(I129+1&amp;YEAR-3,Data!$B$1:'Data'!$B$326&amp;Data!$A$1:'Data'!$A$326,0),3),IF(ISBLANK(_xlpm.a),"",_xlpm.a))</f>
        <v>21</v>
      </c>
      <c r="L134" s="126" cm="1">
        <f t="array" ref="L134">_xlfn.LET(_xlpm.a,INDEX(Data!$A$1:'Data'!$C$326,MATCH(I129+1&amp;YEAR-2,Data!$B$1:'Data'!$B$326&amp;Data!$A$1:'Data'!$A$326,0),3),IF(ISBLANK(_xlpm.a),"",_xlpm.a))</f>
        <v>2</v>
      </c>
      <c r="M134" s="118" cm="1">
        <f t="array" ref="M134">_xlfn.LET(_xlpm.a,INDEX(Data!$A$1:'Data'!$C$326,MATCH(I129+1&amp;YEAR-1,Data!$B$1:'Data'!$B$326&amp;Data!$A$1:'Data'!$A$326,0),3),IF(ISBLANK(_xlpm.a),"",_xlpm.a))</f>
        <v>5</v>
      </c>
      <c r="O134" s="148" t="s">
        <v>28</v>
      </c>
      <c r="P134" s="116" cm="1">
        <f t="array" ref="P134">_xlfn.LET(_xlpm.a,INDEX(Data!$A$1:'Data'!$C$326,MATCH(P129+1&amp;YEAR-5,Data!$B$1:'Data'!$B$326&amp;Data!$A$1:'Data'!$A$326,0),3),IF(ISBLANK(_xlpm.a),"",_xlpm.a))</f>
        <v>37</v>
      </c>
      <c r="Q134" s="126" cm="1">
        <f t="array" ref="Q134">_xlfn.LET(_xlpm.a,INDEX(Data!$A$1:'Data'!$C$326,MATCH(P129+1&amp;YEAR-4,Data!$B$1:'Data'!$B$326&amp;Data!$A$1:'Data'!$A$326,0),3),IF(ISBLANK(_xlpm.a),"",_xlpm.a))</f>
        <v>3</v>
      </c>
      <c r="R134" s="117" cm="1">
        <f t="array" ref="R134">_xlfn.LET(_xlpm.a,INDEX(Data!$A$1:'Data'!$C$326,MATCH(P129+1&amp;YEAR-3,Data!$B$1:'Data'!$B$326&amp;Data!$A$1:'Data'!$A$326,0),3),IF(ISBLANK(_xlpm.a),"",_xlpm.a))</f>
        <v>78</v>
      </c>
      <c r="S134" s="126" cm="1">
        <f t="array" ref="S134">_xlfn.LET(_xlpm.a,INDEX(Data!$A$1:'Data'!$C$326,MATCH(P129+1&amp;YEAR-2,Data!$B$1:'Data'!$B$326&amp;Data!$A$1:'Data'!$A$326,0),3),IF(ISBLANK(_xlpm.a),"",_xlpm.a))</f>
        <v>4</v>
      </c>
      <c r="T134" s="118" cm="1">
        <f t="array" ref="T134">_xlfn.LET(_xlpm.a,INDEX(Data!$A$1:'Data'!$C$326,MATCH(P129+1&amp;YEAR-1,Data!$B$1:'Data'!$B$326&amp;Data!$A$1:'Data'!$A$326,0),3),IF(ISBLANK(_xlpm.a),"",_xlpm.a))</f>
        <v>11</v>
      </c>
      <c r="V134" s="204"/>
      <c r="W134" s="205"/>
      <c r="X134" s="201"/>
    </row>
    <row r="135" spans="1:128">
      <c r="A135" s="149" t="s">
        <v>29</v>
      </c>
      <c r="B135" s="122" cm="1">
        <f t="array" ref="B135">_xlfn.LET(_xlpm.a,INDEX(Data!$A$1:'Data'!$C$326,MATCH(B129+2&amp;YEAR-5,Data!$B$1:'Data'!$B$326&amp;Data!$A$1:'Data'!$A$326,0),3),IF(ISBLANK(_xlpm.a),"",_xlpm.a))</f>
        <v>25</v>
      </c>
      <c r="C135" s="128" cm="1">
        <f t="array" ref="C135">_xlfn.LET(_xlpm.a,INDEX(Data!$A$1:'Data'!$C$326,MATCH(B129+2&amp;YEAR-4,Data!$B$1:'Data'!$B$326&amp;Data!$A$1:'Data'!$A$326,0),3),IF(ISBLANK(_xlpm.a),"",_xlpm.a))</f>
        <v>4</v>
      </c>
      <c r="D135" s="123" cm="1">
        <f t="array" ref="D135">_xlfn.LET(_xlpm.a,INDEX(Data!$A$1:'Data'!$C$326,MATCH(B129+2&amp;YEAR-3,Data!$B$1:'Data'!$B$326&amp;Data!$A$1:'Data'!$A$326,0),3),IF(ISBLANK(_xlpm.a),"",_xlpm.a))</f>
        <v>21</v>
      </c>
      <c r="E135" s="128" cm="1">
        <f t="array" ref="E135">_xlfn.LET(_xlpm.a,INDEX(Data!$A$1:'Data'!$C$326,MATCH(B129+2&amp;YEAR-2,Data!$B$1:'Data'!$B$326&amp;Data!$A$1:'Data'!$A$326,0),3),IF(ISBLANK(_xlpm.a),"",_xlpm.a))</f>
        <v>2</v>
      </c>
      <c r="F135" s="124" cm="1">
        <f t="array" ref="F135">_xlfn.LET(_xlpm.a,INDEX(Data!$A$1:'Data'!$C$326,MATCH(B129+2&amp;YEAR-1,Data!$B$1:'Data'!$B$326&amp;Data!$A$1:'Data'!$A$326,0),3),IF(ISBLANK(_xlpm.a),"",_xlpm.a))</f>
        <v>5</v>
      </c>
      <c r="H135" s="149" t="s">
        <v>29</v>
      </c>
      <c r="I135" s="122" cm="1">
        <f t="array" ref="I135">_xlfn.LET(_xlpm.a,INDEX(Data!$A$1:'Data'!$C$326,MATCH(I129+2&amp;YEAR-5,Data!$B$1:'Data'!$B$326&amp;Data!$A$1:'Data'!$A$326,0),3),IF(ISBLANK(_xlpm.a),"",_xlpm.a))</f>
        <v>37</v>
      </c>
      <c r="J135" s="128" cm="1">
        <f t="array" ref="J135">_xlfn.LET(_xlpm.a,INDEX(Data!$A$1:'Data'!$C$326,MATCH(I129+2&amp;YEAR-4,Data!$B$1:'Data'!$B$326&amp;Data!$A$1:'Data'!$A$326,0),3),IF(ISBLANK(_xlpm.a),"",_xlpm.a))</f>
        <v>3</v>
      </c>
      <c r="K135" s="123" cm="1">
        <f t="array" ref="K135">_xlfn.LET(_xlpm.a,INDEX(Data!$A$1:'Data'!$C$326,MATCH(I129+2&amp;YEAR-3,Data!$B$1:'Data'!$B$326&amp;Data!$A$1:'Data'!$A$326,0),3),IF(ISBLANK(_xlpm.a),"",_xlpm.a))</f>
        <v>78</v>
      </c>
      <c r="L135" s="128" cm="1">
        <f t="array" ref="L135">_xlfn.LET(_xlpm.a,INDEX(Data!$A$1:'Data'!$C$326,MATCH(I129+2&amp;YEAR-2,Data!$B$1:'Data'!$B$326&amp;Data!$A$1:'Data'!$A$326,0),3),IF(ISBLANK(_xlpm.a),"",_xlpm.a))</f>
        <v>4</v>
      </c>
      <c r="M135" s="124" cm="1">
        <f t="array" ref="M135">_xlfn.LET(_xlpm.a,INDEX(Data!$A$1:'Data'!$C$326,MATCH(I129+2&amp;YEAR-1,Data!$B$1:'Data'!$B$326&amp;Data!$A$1:'Data'!$A$326,0),3),IF(ISBLANK(_xlpm.a),"",_xlpm.a))</f>
        <v>11</v>
      </c>
      <c r="O135" s="149" t="s">
        <v>29</v>
      </c>
      <c r="P135" s="122" cm="1">
        <f t="array" ref="P135">_xlfn.LET(_xlpm.b,_xlfn.LET(_xlpm.a,MAX(IF(Data!$A$1:'Data'!$A$326=YEAR-5,Data!$B$1:'Data'!$B$326)),
IF(_xlpm.a=53,
INDEX(Data!$A$1:'Data'!$C$326,MATCH(P129+2&amp;YEAR-5,Data!$B$1:'Data'!$B$326&amp;Data!$A$1:'Data'!$A$326,0),3),
IF(_xlpm.a=52,
INDEX(Data!$A$1:'Data'!$C$326,MATCH(1&amp;YEAR-4,Data!$B$1:'Data'!$B$326&amp;Data!$A$1:'Data'!$A$326,0),3),
NA()))),IF(ISBLANK(_xlpm.b),"",_xlpm.b))</f>
        <v>45</v>
      </c>
      <c r="Q135" s="128" cm="1">
        <f t="array" ref="Q135">_xlfn.LET(_xlpm.b,_xlfn.LET(_xlpm.a,MAX(IF(Data!$A$1:'Data'!$A$326=YEAR-4,Data!$B$1:'Data'!$B$326)),
IF(_xlpm.a=53,
INDEX(Data!$A$1:'Data'!$C$326,MATCH(P129+2&amp;YEAR-4,Data!$B$1:'Data'!$B$326&amp;Data!$A$1:'Data'!$A$326,0),3),
IF(_xlpm.a=52,
INDEX(Data!$A$1:'Data'!$C$326,MATCH(1&amp;YEAR-3,Data!$B$1:'Data'!$B$326&amp;Data!$A$1:'Data'!$A$326,0),3),
NA()))),IF(ISBLANK(_xlpm.b),"",_xlpm.b))</f>
        <v>11</v>
      </c>
      <c r="R135" s="123" cm="1">
        <f t="array" ref="R135">_xlfn.LET(_xlpm.b,_xlfn.LET(_xlpm.a,MAX(IF(Data!$A$1:'Data'!$A$326=YEAR-3,Data!$B$1:'Data'!$B$326)),
IF(_xlpm.a=53,
INDEX(Data!$A$1:'Data'!$C$326,MATCH(P129+2&amp;YEAR-3,Data!$B$1:'Data'!$B$326&amp;Data!$A$1:'Data'!$A$326,0),3),
IF(_xlpm.a=52,
INDEX(Data!$A$1:'Data'!$C$326,MATCH(1&amp;YEAR-2,Data!$B$1:'Data'!$B$326&amp;Data!$A$1:'Data'!$A$326,0),3),
NA()))),IF(ISBLANK(_xlpm.b),"",_xlpm.b))</f>
        <v>79</v>
      </c>
      <c r="S135" s="128" cm="1">
        <f t="array" ref="S135">_xlfn.LET(_xlpm.b,_xlfn.LET(_xlpm.a,MAX(IF(Data!$A$1:'Data'!$A$326=YEAR-2,Data!$B$1:'Data'!$B$326)),
IF(_xlpm.a=53,
INDEX(Data!$A$1:'Data'!$C$326,MATCH(P129+2&amp;YEAR-2,Data!$B$1:'Data'!$B$326&amp;Data!$A$1:'Data'!$A$326,0),3),
IF(_xlpm.a=52,
INDEX(Data!$A$1:'Data'!$C$326,MATCH(1&amp;YEAR-1,Data!$B$1:'Data'!$B$326&amp;Data!$A$1:'Data'!$A$326,0),3),
NA()))),IF(ISBLANK(_xlpm.b),"",_xlpm.b))</f>
        <v>2</v>
      </c>
      <c r="T135" s="124" cm="1">
        <f t="array" ref="T135">_xlfn.LET(_xlpm.b,_xlfn.LET(_xlpm.a,MAX(IF(Data!$A$1:'Data'!$A$326=YEAR-1,Data!$B$1:'Data'!$B$326)),
IF(_xlpm.a=53,
INDEX(Data!$A$1:'Data'!$C$326,MATCH(P129+2&amp;YEAR-1,Data!$B$1:'Data'!$B$326&amp;Data!$A$1:'Data'!$A$326,0),3),
IF(_xlpm.a=52,
INDEX(Data!$A$1:'Data'!$C$326,MATCH(1&amp;YEAR,Data!$B$1:'Data'!$B$326&amp;Data!$A$1:'Data'!$A$326,0),3),
NA()))),IF(ISBLANK(_xlpm.b),"",_xlpm.b))</f>
        <v>13</v>
      </c>
      <c r="V135" s="204"/>
      <c r="W135" s="205"/>
      <c r="X135" s="201"/>
    </row>
    <row r="137" spans="1:128" s="48" customFormat="1" ht="15" customHeight="1">
      <c r="A137" s="151" t="s">
        <v>17</v>
      </c>
      <c r="B137" s="152">
        <v>52</v>
      </c>
      <c r="C137" s="153"/>
      <c r="D137" s="153"/>
      <c r="E137" s="154" t="s">
        <v>18</v>
      </c>
      <c r="F137" s="155">
        <f>ROUND(_xlfn.AGGREGATE(16,3,B139:F143,Perc1),0)</f>
        <v>30</v>
      </c>
      <c r="H137" s="151" t="s">
        <v>17</v>
      </c>
      <c r="I137" s="159" cm="1">
        <f t="array" ref="I137">IF((MAX(IF(Data!$A$1:'Data'!$A$326=YEAR,Data!$B$1:'Data'!$B$326)))=53,
53,
"no W53")</f>
        <v>53</v>
      </c>
      <c r="J137" s="153"/>
      <c r="K137" s="153"/>
      <c r="L137" s="154" t="s">
        <v>18</v>
      </c>
      <c r="M137" s="155">
        <f>IF(I137=53,
ROUND(_xlfn.AGGREGATE(16,3,I139:M143,Perc1),0),
"no W53")</f>
        <v>35</v>
      </c>
      <c r="P137"/>
      <c r="Q137"/>
      <c r="R137"/>
      <c r="S137"/>
      <c r="T137"/>
      <c r="V137" s="64"/>
      <c r="W137" s="65"/>
      <c r="X137" s="201"/>
    </row>
    <row r="138" spans="1:128" s="45" customFormat="1">
      <c r="A138" s="156"/>
      <c r="B138" s="49" t="s">
        <v>21</v>
      </c>
      <c r="C138" s="49" t="s">
        <v>22</v>
      </c>
      <c r="D138" s="49" t="s">
        <v>23</v>
      </c>
      <c r="E138" s="49" t="s">
        <v>24</v>
      </c>
      <c r="F138" s="157" t="s">
        <v>25</v>
      </c>
      <c r="H138" s="156"/>
      <c r="I138" s="49" t="s">
        <v>21</v>
      </c>
      <c r="J138" s="49" t="s">
        <v>22</v>
      </c>
      <c r="K138" s="49" t="s">
        <v>23</v>
      </c>
      <c r="L138" s="49" t="s">
        <v>24</v>
      </c>
      <c r="M138" s="157" t="s">
        <v>25</v>
      </c>
      <c r="P138" s="162"/>
      <c r="Q138" s="1"/>
      <c r="R138" s="1"/>
      <c r="S138" s="1"/>
      <c r="T138" s="1"/>
      <c r="U138" s="1"/>
      <c r="V138" s="205"/>
      <c r="W138" s="66"/>
      <c r="X138" s="201"/>
    </row>
    <row r="139" spans="1:128" ht="15.75" customHeight="1">
      <c r="A139" s="148" t="s">
        <v>26</v>
      </c>
      <c r="B139" s="113" cm="1">
        <f t="array" ref="B139">_xlfn.LET(_xlpm.a,INDEX(Data!$A$1:'Data'!$C$326,MATCH(B137-2&amp;YEAR-5,Data!$B$1:'Data'!$B$326&amp;Data!$A$1:'Data'!$A$326,0),3),IF(ISBLANK(_xlpm.a),"",_xlpm.a))</f>
        <v>23</v>
      </c>
      <c r="C139" s="125" cm="1">
        <f t="array" ref="C139">_xlfn.LET(_xlpm.a,INDEX(Data!$A$1:'Data'!$C$326,MATCH(B137-2&amp;YEAR-4,Data!$B$1:'Data'!$B$326&amp;Data!$A$1:'Data'!$A$326,0),3),IF(ISBLANK(_xlpm.a),"",_xlpm.a))</f>
        <v>5</v>
      </c>
      <c r="D139" s="114" cm="1">
        <f t="array" ref="D139">_xlfn.LET(_xlpm.a,INDEX(Data!$A$1:'Data'!$C$326,MATCH(B137-2&amp;YEAR-3,Data!$B$1:'Data'!$B$326&amp;Data!$A$1:'Data'!$A$326,0),3),IF(ISBLANK(_xlpm.a),"",_xlpm.a))</f>
        <v>19</v>
      </c>
      <c r="E139" s="125" cm="1">
        <f t="array" ref="E139">_xlfn.LET(_xlpm.a,INDEX(Data!$A$1:'Data'!$C$326,MATCH(B137-2&amp;YEAR-2,Data!$B$1:'Data'!$B$326&amp;Data!$A$1:'Data'!$A$326,0),3),IF(ISBLANK(_xlpm.a),"",_xlpm.a))</f>
        <v>0</v>
      </c>
      <c r="F139" s="115" cm="1">
        <f t="array" ref="F139">_xlfn.LET(_xlpm.a,INDEX(Data!$A$1:'Data'!$C$326,MATCH(B137-2&amp;YEAR-1,Data!$B$1:'Data'!$B$326&amp;Data!$A$1:'Data'!$A$326,0),3),IF(ISBLANK(_xlpm.a),"",_xlpm.a))</f>
        <v>4</v>
      </c>
      <c r="H139" s="148" t="s">
        <v>26</v>
      </c>
      <c r="I139" s="113" cm="1">
        <f t="array" ref="I139">_xlfn.LET(_xlpm.a,INDEX(Data!$A$1:'Data'!$C$326,MATCH(I137-2&amp;YEAR-5,Data!$B$1:'Data'!$B$326&amp;Data!$A$1:'Data'!$A$326,0),3),
IF(ISBLANK(_xlpm.a),"",_xlpm.a))</f>
        <v>25</v>
      </c>
      <c r="J139" s="125" cm="1">
        <f t="array" ref="J139">_xlfn.LET(_xlpm.a,INDEX(Data!$A$1:'Data'!$C$326,MATCH(I137-2&amp;YEAR-4,Data!$B$1:'Data'!$B$326&amp;Data!$A$1:'Data'!$A$326,0),3),IF(ISBLANK(_xlpm.a),"",_xlpm.a))</f>
        <v>4</v>
      </c>
      <c r="K139" s="114" cm="1">
        <f t="array" ref="K139">_xlfn.LET(_xlpm.a,INDEX(Data!$A$1:'Data'!$C$326,MATCH(I137-2&amp;YEAR-3,Data!$B$1:'Data'!$B$326&amp;Data!$A$1:'Data'!$A$326,0),3),IF(ISBLANK(_xlpm.a),"",_xlpm.a))</f>
        <v>21</v>
      </c>
      <c r="L139" s="161" cm="1">
        <f t="array" ref="L139">_xlfn.LET(_xlpm.a,INDEX(Data!$A$1:'Data'!$C$326,MATCH(I137-2&amp;YEAR-2,Data!$B$1:'Data'!$B$326&amp;Data!$A$1:'Data'!$A$326,0),3),IF(ISBLANK(_xlpm.a),"",_xlpm.a))</f>
        <v>2</v>
      </c>
      <c r="M139" s="115" cm="1">
        <f t="array" ref="M139">_xlfn.LET(_xlpm.a,INDEX(Data!$A$1:'Data'!$C$326,MATCH(I137-2&amp;YEAR-1,Data!$B$1:'Data'!$B$326&amp;Data!$A$1:'Data'!$A$326,0),3),IF(ISBLANK(_xlpm.a),"",_xlpm.a))</f>
        <v>5</v>
      </c>
      <c r="V139" s="204"/>
      <c r="W139" s="205"/>
      <c r="X139" s="201"/>
    </row>
    <row r="140" spans="1:128" ht="15" customHeight="1">
      <c r="A140" s="148" t="s">
        <v>27</v>
      </c>
      <c r="B140" s="116" cm="1">
        <f t="array" ref="B140">_xlfn.LET(_xlpm.a,INDEX(Data!$A$1:'Data'!$C$326,MATCH(B137-1&amp;YEAR-5,Data!$B$1:'Data'!$B$326&amp;Data!$A$1:'Data'!$A$326,0),3),IF(ISBLANK(_xlpm.a),"",_xlpm.a))</f>
        <v>25</v>
      </c>
      <c r="C140" s="126" cm="1">
        <f t="array" ref="C140">_xlfn.LET(_xlpm.a,INDEX(Data!$A$1:'Data'!$C$326,MATCH(B137-1&amp;YEAR-4,Data!$B$1:'Data'!$B$326&amp;Data!$A$1:'Data'!$A$326,0),3),IF(ISBLANK(_xlpm.a),"",_xlpm.a))</f>
        <v>4</v>
      </c>
      <c r="D140" s="117" cm="1">
        <f t="array" ref="D140">_xlfn.LET(_xlpm.a,INDEX(Data!$A$1:'Data'!$C$326,MATCH(B137-1&amp;YEAR-3,Data!$B$1:'Data'!$B$326&amp;Data!$A$1:'Data'!$A$326,0),3),IF(ISBLANK(_xlpm.a),"",_xlpm.a))</f>
        <v>21</v>
      </c>
      <c r="E140" s="126" cm="1">
        <f t="array" ref="E140">_xlfn.LET(_xlpm.a,INDEX(Data!$A$1:'Data'!$C$326,MATCH(B137-1&amp;YEAR-2,Data!$B$1:'Data'!$B$326&amp;Data!$A$1:'Data'!$A$326,0),3),IF(ISBLANK(_xlpm.a),"",_xlpm.a))</f>
        <v>2</v>
      </c>
      <c r="F140" s="118" cm="1">
        <f t="array" ref="F140">_xlfn.LET(_xlpm.a,INDEX(Data!$A$1:'Data'!$C$326,MATCH(B137-1&amp;YEAR-1,Data!$B$1:'Data'!$B$326&amp;Data!$A$1:'Data'!$A$326,0),3),IF(ISBLANK(_xlpm.a),"",_xlpm.a))</f>
        <v>5</v>
      </c>
      <c r="H140" s="148" t="s">
        <v>27</v>
      </c>
      <c r="I140" s="116" cm="1">
        <f t="array" ref="I140">_xlfn.LET(_xlpm.a,INDEX(Data!$A$1:'Data'!$C$326,MATCH(I137-1&amp;YEAR-5,Data!$B$1:'Data'!$B$326&amp;Data!$A$1:'Data'!$A$326,0),3),IF(ISBLANK(_xlpm.a),"",_xlpm.a))</f>
        <v>37</v>
      </c>
      <c r="J140" s="160" cm="1">
        <f t="array" ref="J140">_xlfn.LET(_xlpm.a,INDEX(Data!$A$1:'Data'!$C$326,MATCH(I137-1&amp;YEAR-4,Data!$B$1:'Data'!$B$326&amp;Data!$A$1:'Data'!$A$326,0),3),IF(ISBLANK(_xlpm.a),"",_xlpm.a))</f>
        <v>3</v>
      </c>
      <c r="K140" s="138" cm="1">
        <f t="array" ref="K140">_xlfn.LET(_xlpm.a,INDEX(Data!$A$1:'Data'!$C$326,MATCH(I137-1&amp;YEAR-3,Data!$B$1:'Data'!$B$326&amp;Data!$A$1:'Data'!$A$326,0),3),IF(ISBLANK(_xlpm.a),"",_xlpm.a))</f>
        <v>78</v>
      </c>
      <c r="L140" s="126" cm="1">
        <f t="array" ref="L140">_xlfn.LET(_xlpm.a,INDEX(Data!$A$1:'Data'!$C$326,MATCH(I137-1&amp;YEAR-2,Data!$B$1:'Data'!$B$326&amp;Data!$A$1:'Data'!$A$326,0),3),IF(ISBLANK(_xlpm.a),"",_xlpm.a))</f>
        <v>4</v>
      </c>
      <c r="M140" s="139" cm="1">
        <f t="array" ref="M140">_xlfn.LET(_xlpm.a,INDEX(Data!$A$1:'Data'!$C$326,MATCH(I137-1&amp;YEAR-1,Data!$B$1:'Data'!$B$326&amp;Data!$A$1:'Data'!$A$326,0),3),IF(ISBLANK(_xlpm.a),"",_xlpm.a))</f>
        <v>11</v>
      </c>
      <c r="V140" s="204"/>
      <c r="W140" s="205"/>
      <c r="X140" s="201"/>
    </row>
    <row r="141" spans="1:128">
      <c r="A141" s="148" t="s">
        <v>13</v>
      </c>
      <c r="B141" s="119" cm="1">
        <f t="array" ref="B141">_xlfn.LET(_xlpm.a,INDEX(Data!$A$1:'Data'!$C$326,MATCH(B137&amp;YEAR-5,Data!$B$1:'Data'!$B$326&amp;Data!$A$1:'Data'!$A$326,0),3),IF(ISBLANK(_xlpm.a),"",_xlpm.a))</f>
        <v>37</v>
      </c>
      <c r="C141" s="127" cm="1">
        <f t="array" ref="C141">_xlfn.LET(_xlpm.a,INDEX(Data!$A$1:'Data'!$C$326,MATCH(B137&amp;YEAR-4,Data!$B$1:'Data'!$B$326&amp;Data!$A$1:'Data'!$A$326,0),3),IF(ISBLANK(_xlpm.a),"",_xlpm.a))</f>
        <v>3</v>
      </c>
      <c r="D141" s="120" cm="1">
        <f t="array" ref="D141">_xlfn.LET(_xlpm.a,INDEX(Data!$A$1:'Data'!$C$326,MATCH(B137&amp;YEAR-3,Data!$B$1:'Data'!$B$326&amp;Data!$A$1:'Data'!$A$326,0),3),IF(ISBLANK(_xlpm.a),"",_xlpm.a))</f>
        <v>78</v>
      </c>
      <c r="E141" s="127" cm="1">
        <f t="array" ref="E141">_xlfn.LET(_xlpm.a,INDEX(Data!$A$1:'Data'!$C$326,MATCH(B137&amp;YEAR-2,Data!$B$1:'Data'!$B$326&amp;Data!$A$1:'Data'!$A$326,0),3),IF(ISBLANK(_xlpm.a),"",_xlpm.a))</f>
        <v>4</v>
      </c>
      <c r="F141" s="121" cm="1">
        <f t="array" ref="F141">_xlfn.LET(_xlpm.a,INDEX(Data!$A$1:'Data'!$C$326,MATCH(B137&amp;YEAR-1,Data!$B$1:'Data'!$B$326&amp;Data!$A$1:'Data'!$A$326,0),3),IF(ISBLANK(_xlpm.a),"",_xlpm.a))</f>
        <v>11</v>
      </c>
      <c r="H141" s="148" t="s">
        <v>13</v>
      </c>
      <c r="I141" s="119" cm="1">
        <f t="array" ref="I141">_xlfn.LET(_xlpm.b,_xlfn.LET(_xlpm.a,MAX(IF(Data!$A$1:'Data'!$A$326=YEAR-5,Data!$B$1:'Data'!$B$326)),
IF(_xlpm.a=53,
INDEX(Data!$A$1:'Data'!$C$326,MATCH(I137&amp;YEAR-5,Data!$B$1:'Data'!$B$326&amp;Data!$A$1:'Data'!$A$326,0),3),
IF(_xlpm.a=52,
INDEX(Data!$A$1:'Data'!$C$326,MATCH(1&amp;YEAR-4,Data!$B$1:'Data'!$B$326&amp;Data!$A$1:'Data'!$A$326,0),3),
NA()))),IF(ISBLANK(_xlpm.b),"",_xlpm.b))</f>
        <v>45</v>
      </c>
      <c r="J141" s="127" cm="1">
        <f t="array" ref="J141">_xlfn.LET(_xlpm.b,_xlfn.LET(_xlpm.a,MAX(IF(Data!$A$1:'Data'!$A$326=YEAR-4,Data!$B$1:'Data'!$B$326)),
IF(_xlpm.a=53,
INDEX(Data!$A$1:'Data'!$C$326,MATCH(I137&amp;YEAR-4,Data!$B$1:'Data'!$B$326&amp;Data!$A$1:'Data'!$A$326,0),3),
IF(_xlpm.a=52,
INDEX(Data!$A$1:'Data'!$C$326,MATCH(1&amp;YEAR-3,Data!$B$1:'Data'!$B$326&amp;Data!$A$1:'Data'!$A$326,0),3),
NA()))),IF(ISBLANK(_xlpm.b),"",_xlpm.b))</f>
        <v>11</v>
      </c>
      <c r="K141" s="120" cm="1">
        <f t="array" ref="K141">_xlfn.LET(_xlpm.b,_xlfn.LET(_xlpm.a,MAX(IF(Data!$A$1:'Data'!$A$326=YEAR-3,Data!$B$1:'Data'!$B$326)),
IF(_xlpm.a=53,
INDEX(Data!$A$1:'Data'!$C$326,MATCH(I137&amp;YEAR-3,Data!$B$1:'Data'!$B$326&amp;Data!$A$1:'Data'!$A$326,0),3),
IF(_xlpm.a=52,
INDEX(Data!$A$1:'Data'!$C$326,MATCH(1&amp;YEAR-2,Data!$B$1:'Data'!$B$326&amp;Data!$A$1:'Data'!$A$326,0),3),
NA()))),IF(ISBLANK(_xlpm.b),"",_xlpm.b))</f>
        <v>79</v>
      </c>
      <c r="L141" s="127" cm="1">
        <f t="array" ref="L141">_xlfn.LET(_xlpm.b,_xlfn.LET(_xlpm.a,MAX(IF(Data!$A$1:'Data'!$A$326=YEAR-2,Data!$B$1:'Data'!$B$326)),
IF(_xlpm.a=53,
INDEX(Data!$A$1:'Data'!$C$326,MATCH(I137&amp;YEAR-2,Data!$B$1:'Data'!$B$326&amp;Data!$A$1:'Data'!$A$326,0),3),
IF(_xlpm.a=52,
INDEX(Data!$A$1:'Data'!$C$326,MATCH(1&amp;YEAR-1,Data!$B$1:'Data'!$B$326&amp;Data!$A$1:'Data'!$A$326,0),3),
NA()))),IF(ISBLANK(_xlpm.b),"",_xlpm.b))</f>
        <v>2</v>
      </c>
      <c r="M141" s="121" cm="1">
        <f t="array" ref="M141">_xlfn.LET(_xlpm.b,_xlfn.LET(_xlpm.a,MAX(IF(Data!$A$1:'Data'!$A$326=YEAR-1,Data!$B$1:'Data'!$B$326)),
IF(_xlpm.a=53,
INDEX(Data!$A$1:'Data'!$C$326,MATCH(I137&amp;YEAR-1,Data!$B$1:'Data'!$B$326&amp;Data!$A$1:'Data'!$A$326,0),3),
IF(_xlpm.a=52,
INDEX(Data!$A$1:'Data'!$C$326,MATCH(1&amp;YEAR,Data!$B$1:'Data'!$B$326&amp;Data!$A$1:'Data'!$A$326,0),3),
NA()))),IF(ISBLANK(_xlpm.b),"",_xlpm.b))</f>
        <v>13</v>
      </c>
      <c r="V141" s="204"/>
      <c r="W141" s="205"/>
      <c r="X141" s="201"/>
    </row>
    <row r="142" spans="1:128">
      <c r="A142" s="148" t="s">
        <v>28</v>
      </c>
      <c r="B142" s="116" cm="1">
        <f t="array" ref="B142">_xlfn.LET(_xlpm.b,_xlfn.LET(_xlpm.a,MAX(IF(Data!$A$1:'Data'!$A$326=YEAR-5,Data!$B$1:'Data'!$B$326)),
IF(_xlpm.a=53,
INDEX(Data!$A$1:'Data'!$C$326,MATCH(B137+1&amp;YEAR-5,Data!$B$1:'Data'!$B$326&amp;Data!$A$1:'Data'!$A$326,0),3),
IF(_xlpm.a=52,
INDEX(Data!$A$1:'Data'!$C$326,MATCH(1&amp;YEAR-4,Data!$B$1:'Data'!$B$326&amp;Data!$A$1:'Data'!$A$326,0),3),
NA()))),IF(ISBLANK(_xlpm.b),"",_xlpm.b))</f>
        <v>45</v>
      </c>
      <c r="C142" s="126" cm="1">
        <f t="array" ref="C142">_xlfn.LET(_xlpm.b,_xlfn.LET(_xlpm.a,MAX(IF(Data!$A$1:'Data'!$A$326=YEAR-4,Data!$B$1:'Data'!$B$326)),
IF(_xlpm.a=53,
INDEX(Data!$A$1:'Data'!$C$326,MATCH(B137+1&amp;YEAR-4,Data!$B$1:'Data'!$B$326&amp;Data!$A$1:'Data'!$A$326,0),3),
IF(_xlpm.a=52,
INDEX(Data!$A$1:'Data'!$C$326,MATCH(1&amp;YEAR-3,Data!$B$1:'Data'!$B$326&amp;Data!$A$1:'Data'!$A$326,0),3),
NA()))),IF(ISBLANK(_xlpm.b),"",_xlpm.b))</f>
        <v>11</v>
      </c>
      <c r="D142" s="117" cm="1">
        <f t="array" ref="D142">_xlfn.LET(_xlpm.b,_xlfn.LET(_xlpm.a,MAX(IF(Data!$A$1:'Data'!$A$326=YEAR-3,Data!$B$1:'Data'!$B$326)),
IF(_xlpm.a=53,
INDEX(Data!$A$1:'Data'!$C$326,MATCH(B137+1&amp;YEAR-3,Data!$B$1:'Data'!$B$326&amp;Data!$A$1:'Data'!$A$326,0),3),
IF(_xlpm.a=52,
INDEX(Data!$A$1:'Data'!$C$326,MATCH(1&amp;YEAR-2,Data!$B$1:'Data'!$B$326&amp;Data!$A$1:'Data'!$A$326,0),3),
NA()))),IF(ISBLANK(_xlpm.b),"",_xlpm.b))</f>
        <v>79</v>
      </c>
      <c r="E142" s="126" cm="1">
        <f t="array" ref="E142">_xlfn.LET(_xlpm.b,_xlfn.LET(_xlpm.a,MAX(IF(Data!$A$1:'Data'!$A$326=YEAR-2,Data!$B$1:'Data'!$B$326)),
IF(_xlpm.a=53,
INDEX(Data!$A$1:'Data'!$C$326,MATCH(B137+1&amp;YEAR-2,Data!$B$1:'Data'!$B$326&amp;Data!$A$1:'Data'!$A$326,0),3),
IF(_xlpm.a=52,
INDEX(Data!$A$1:'Data'!$C$326,MATCH(1&amp;YEAR-1,Data!$B$1:'Data'!$B$326&amp;Data!$A$1:'Data'!$A$326,0),3),
NA()))),IF(ISBLANK(_xlpm.b),"",_xlpm.b))</f>
        <v>2</v>
      </c>
      <c r="F142" s="118" cm="1">
        <f t="array" ref="F142">_xlfn.LET(_xlpm.b,_xlfn.LET(_xlpm.a,MAX(IF(Data!$A$1:'Data'!$A$326=YEAR-1,Data!$B$1:'Data'!$B$326)),
IF(_xlpm.a=53,
INDEX(Data!$A$1:'Data'!$C$326,MATCH(B137+1&amp;YEAR-1,Data!$B$1:'Data'!$B$326&amp;Data!$A$1:'Data'!$A$326,0),3),
IF(_xlpm.a=52,
INDEX(Data!$A$1:'Data'!$C$326,MATCH(1&amp;YEAR,Data!$B$1:'Data'!$B$326&amp;Data!$A$1:'Data'!$A$326,0),3),
NA()))),IF(ISBLANK(_xlpm.b),"",_xlpm.b))</f>
        <v>13</v>
      </c>
      <c r="H142" s="148" t="s">
        <v>28</v>
      </c>
      <c r="I142" s="116" cm="1">
        <f t="array" ref="I142">_xlfn.LET(_xlpm.b,_xlfn.LET(_xlpm.a,MAX(IF(Data!$A$1:'Data'!$A$326=YEAR-5,Data!$B$1:'Data'!$B$326)),
IF(_xlpm.a=53,
INDEX(Data!$A$1:'Data'!$C$326,MATCH(1&amp;YEAR-4,Data!$B$1:'Data'!$B$326&amp;Data!$A$1:'Data'!$A$326,0),3),
IF(_xlpm.a=52,
INDEX(Data!$A$1:'Data'!$C$326,MATCH(2&amp;YEAR-4,Data!$B$1:'Data'!$B$326&amp;Data!$A$1:'Data'!$A$326,0),3),
NA()))),IF(ISBLANK(_xlpm.b),"",_xlpm.b))</f>
        <v>28</v>
      </c>
      <c r="J142" s="126" cm="1">
        <f t="array" ref="J142">_xlfn.LET(_xlpm.b,_xlfn.LET(_xlpm.a,MAX(IF(Data!$A$1:'Data'!$A$326=YEAR-4,Data!$B$1:'Data'!$B$326)),
IF(_xlpm.a=53,
INDEX(Data!$A$1:'Data'!$C$326,MATCH(1&amp;YEAR-3,Data!$B$1:'Data'!$B$326&amp;Data!$A$1:'Data'!$A$326,0),3),
IF(_xlpm.a=52,
INDEX(Data!$A$1:'Data'!$C$326,MATCH(2&amp;YEAR-3,Data!$B$1:'Data'!$B$326&amp;Data!$A$1:'Data'!$A$326,0),3),
NA()))),IF(ISBLANK(_xlpm.b),"",_xlpm.b))</f>
        <v>23</v>
      </c>
      <c r="K142" s="117" cm="1">
        <f t="array" ref="K142">_xlfn.LET(_xlpm.b,_xlfn.LET(_xlpm.a,MAX(IF(Data!$A$1:'Data'!$A$326=YEAR-3,Data!$B$1:'Data'!$B$326)),
IF(_xlpm.a=53,
INDEX(Data!$A$1:'Data'!$C$326,MATCH(1&amp;YEAR-2,Data!$B$1:'Data'!$B$326&amp;Data!$A$1:'Data'!$A$326,0),3),
IF(_xlpm.a=52,
INDEX(Data!$A$1:'Data'!$C$326,MATCH(2&amp;YEAR-2,Data!$B$1:'Data'!$B$326&amp;Data!$A$1:'Data'!$A$326,0),3),
NA()))),IF(ISBLANK(_xlpm.b),"",_xlpm.b))</f>
        <v>88</v>
      </c>
      <c r="L142" s="126" cm="1">
        <f t="array" ref="L142">_xlfn.LET(_xlpm.b,_xlfn.LET(_xlpm.a,MAX(IF(Data!$A$1:'Data'!$A$326=YEAR-2,Data!$B$1:'Data'!$B$326)),
IF(_xlpm.a=53,
INDEX(Data!$A$1:'Data'!$C$326,MATCH(1&amp;YEAR-1,Data!$B$1:'Data'!$B$326&amp;Data!$A$1:'Data'!$A$326,0),3),
IF(_xlpm.a=52,
INDEX(Data!$A$1:'Data'!$C$326,MATCH(2&amp;YEAR-1,Data!$B$1:'Data'!$B$326&amp;Data!$A$1:'Data'!$A$326,0),3),
NA()))),IF(ISBLANK(_xlpm.b),"",_xlpm.b))</f>
        <v>2</v>
      </c>
      <c r="M142" s="118" cm="1">
        <f t="array" ref="M142">_xlfn.LET(_xlpm.b,_xlfn.LET(_xlpm.a,MAX(IF(Data!$A$1:'Data'!$A$326=YEAR-1,Data!$B$1:'Data'!$B$326)),
IF(_xlpm.a=53,
INDEX(Data!$A$1:'Data'!$C$326,MATCH(1&amp;YEAR,Data!$B$1:'Data'!$B$326&amp;Data!$A$1:'Data'!$A$326,0),3),
IF(_xlpm.a=52,
INDEX(Data!$A$1:'Data'!$C$326,MATCH(2&amp;YEAR,Data!$B$1:'Data'!$B$326&amp;Data!$A$1:'Data'!$A$326,0),3),
NA()))),IF(ISBLANK(_xlpm.b),"",_xlpm.b))</f>
        <v>16</v>
      </c>
      <c r="V142" s="204"/>
      <c r="W142" s="205"/>
      <c r="X142" s="201"/>
    </row>
    <row r="143" spans="1:128">
      <c r="A143" s="149" t="s">
        <v>29</v>
      </c>
      <c r="B143" s="122" cm="1">
        <f t="array" ref="B143">_xlfn.LET(_xlpm.b,_xlfn.LET(_xlpm.a,MAX(IF(Data!$A$1:'Data'!$A$326=YEAR-5,Data!$B$1:'Data'!$B$326)),
IF(_xlpm.a=53,
INDEX(Data!$A$1:'Data'!$C$326,MATCH(1&amp;YEAR-4,Data!$B$1:'Data'!$B$326&amp;Data!$A$1:'Data'!$A$326,0),3),
IF(_xlpm.a=52,
INDEX(Data!$A$1:'Data'!$C$326,MATCH(2&amp;YEAR-4,Data!$B$1:'Data'!$B$326&amp;Data!$A$1:'Data'!$A$326,0),3),
NA()))),IF(ISBLANK(_xlpm.b),"",_xlpm.b))</f>
        <v>28</v>
      </c>
      <c r="C143" s="128" cm="1">
        <f t="array" ref="C143">_xlfn.LET(_xlpm.b,_xlfn.LET(_xlpm.a,MAX(IF(Data!$A$1:'Data'!$A$326=YEAR-4,Data!$B$1:'Data'!$B$326)),
IF(_xlpm.a=53,
INDEX(Data!$A$1:'Data'!$C$326,MATCH(1&amp;YEAR-3,Data!$B$1:'Data'!$B$326&amp;Data!$A$1:'Data'!$A$326,0),3),
IF(_xlpm.a=52,
INDEX(Data!$A$1:'Data'!$C$326,MATCH(2&amp;YEAR-3,Data!$B$1:'Data'!$B$326&amp;Data!$A$1:'Data'!$A$326,0),3),
NA()))),IF(ISBLANK(_xlpm.b),"",_xlpm.b))</f>
        <v>23</v>
      </c>
      <c r="D143" s="123" cm="1">
        <f t="array" ref="D143">_xlfn.LET(_xlpm.b,_xlfn.LET(_xlpm.a,MAX(IF(Data!$A$1:'Data'!$A$326=YEAR-3,Data!$B$1:'Data'!$B$326)),
IF(_xlpm.a=53,
INDEX(Data!$A$1:'Data'!$C$326,MATCH(1&amp;YEAR-2,Data!$B$1:'Data'!$B$326&amp;Data!$A$1:'Data'!$A$326,0),3),
IF(_xlpm.a=52,
INDEX(Data!$A$1:'Data'!$C$326,MATCH(2&amp;YEAR-2,Data!$B$1:'Data'!$B$326&amp;Data!$A$1:'Data'!$A$326,0),3),
NA()))),IF(ISBLANK(_xlpm.b),"",_xlpm.b))</f>
        <v>88</v>
      </c>
      <c r="E143" s="128" cm="1">
        <f t="array" ref="E143">_xlfn.LET(_xlpm.b,_xlfn.LET(_xlpm.a,MAX(IF(Data!$A$1:'Data'!$A$326=YEAR-2,Data!$B$1:'Data'!$B$326)),
IF(_xlpm.a=53,
INDEX(Data!$A$1:'Data'!$C$326,MATCH(1&amp;YEAR-1,Data!$B$1:'Data'!$B$326&amp;Data!$A$1:'Data'!$A$326,0),3),
IF(_xlpm.a=52,
INDEX(Data!$A$1:'Data'!$C$326,MATCH(2&amp;YEAR-1,Data!$B$1:'Data'!$B$326&amp;Data!$A$1:'Data'!$A$326,0),3),
NA()))),IF(ISBLANK(_xlpm.b),"",_xlpm.b))</f>
        <v>2</v>
      </c>
      <c r="F143" s="124" cm="1">
        <f t="array" ref="F143">_xlfn.LET(_xlpm.b,_xlfn.LET(_xlpm.a,MAX(IF(Data!$A$1:'Data'!$A$326=YEAR-1,Data!$B$1:'Data'!$B$326)),
IF(_xlpm.a=53,
INDEX(Data!$A$1:'Data'!$C$326,MATCH(1&amp;YEAR,Data!$B$1:'Data'!$B$326&amp;Data!$A$1:'Data'!$A$326,0),3),
IF(_xlpm.a=52,
INDEX(Data!$A$1:'Data'!$C$326,MATCH(2&amp;YEAR,Data!$B$1:'Data'!$B$326&amp;Data!$A$1:'Data'!$A$326,0),3),
NA()))),IF(ISBLANK(_xlpm.b),"",_xlpm.b))</f>
        <v>16</v>
      </c>
      <c r="H143" s="149" t="s">
        <v>29</v>
      </c>
      <c r="I143" s="122" cm="1">
        <f t="array" ref="I143">_xlfn.LET(_xlpm.b,_xlfn.LET(_xlpm.a,MAX(IF(Data!$A$1:'Data'!$A$326=YEAR-5,Data!$B$1:'Data'!$B$326)),
IF(_xlpm.a=53,
INDEX(Data!$A$1:'Data'!$C$326,MATCH(2&amp;YEAR-4,Data!$B$1:'Data'!$B$326&amp;Data!$A$1:'Data'!$A$326,0),3),
IF(_xlpm.a=52,
INDEX(Data!$A$1:'Data'!$C$326,MATCH(3&amp;YEAR-4,Data!$B$1:'Data'!$B$326&amp;Data!$A$1:'Data'!$A$326,0),3),
NA()))),IF(ISBLANK(_xlpm.b),"",_xlpm.b))</f>
        <v>27</v>
      </c>
      <c r="J143" s="128" cm="1">
        <f t="array" ref="J143">_xlfn.LET(_xlpm.b,_xlfn.LET(_xlpm.a,MAX(IF(Data!$A$1:'Data'!$A$326=YEAR-4,Data!$B$1:'Data'!$B$326)),
IF(_xlpm.a=53,
INDEX(Data!$A$1:'Data'!$C$326,MATCH(2&amp;YEAR-3,Data!$B$1:'Data'!$B$326&amp;Data!$A$1:'Data'!$A$326,0),3),
IF(_xlpm.a=52,
INDEX(Data!$A$1:'Data'!$C$326,MATCH(3&amp;YEAR-3,Data!$B$1:'Data'!$B$326&amp;Data!$A$1:'Data'!$A$326,0),3),
NA()))),IF(ISBLANK(_xlpm.b),"",_xlpm.b))</f>
        <v>16</v>
      </c>
      <c r="K143" s="123" cm="1">
        <f t="array" ref="K143">_xlfn.LET(_xlpm.b,_xlfn.LET(_xlpm.a,MAX(IF(Data!$A$1:'Data'!$A$326=YEAR-3,Data!$B$1:'Data'!$B$326)),
IF(_xlpm.a=53,
INDEX(Data!$A$1:'Data'!$C$326,MATCH(2&amp;YEAR-2,Data!$B$1:'Data'!$B$326&amp;Data!$A$1:'Data'!$A$326,0),3),
IF(_xlpm.a=52,
INDEX(Data!$A$1:'Data'!$C$326,MATCH(3&amp;YEAR-2,Data!$B$1:'Data'!$B$326&amp;Data!$A$1:'Data'!$A$326,0),3),
NA()))),IF(ISBLANK(_xlpm.b),"",_xlpm.b))</f>
        <v>34</v>
      </c>
      <c r="L143" s="128" cm="1">
        <f t="array" ref="L143">_xlfn.LET(_xlpm.b,_xlfn.LET(_xlpm.a,MAX(IF(Data!$A$1:'Data'!$A$326=YEAR-2,Data!$B$1:'Data'!$B$326)),
IF(_xlpm.a=53,
INDEX(Data!$A$1:'Data'!$C$326,MATCH(2&amp;YEAR-1,Data!$B$1:'Data'!$B$326&amp;Data!$A$1:'Data'!$A$326,0),3),
IF(_xlpm.a=52,
INDEX(Data!$A$1:'Data'!$C$326,MATCH(3&amp;YEAR-1,Data!$B$1:'Data'!$B$326&amp;Data!$A$1:'Data'!$A$326,0),3),
NA()))),IF(ISBLANK(_xlpm.b),"",_xlpm.b))</f>
        <v>3</v>
      </c>
      <c r="M143" s="124" cm="1">
        <f t="array" ref="M143">_xlfn.LET(_xlpm.b,_xlfn.LET(_xlpm.a,MAX(IF(Data!$A$1:'Data'!$A$326=YEAR-1,Data!$B$1:'Data'!$B$326)),
IF(_xlpm.a=53,
INDEX(Data!$A$1:'Data'!$C$326,MATCH(2&amp;YEAR,Data!$B$1:'Data'!$B$326&amp;Data!$A$1:'Data'!$A$326,0),3),
IF(_xlpm.a=52,
INDEX(Data!$A$1:'Data'!$C$326,MATCH(3&amp;YEAR,Data!$B$1:'Data'!$B$326&amp;Data!$A$1:'Data'!$A$326,0),3),
NA()))),IF(ISBLANK(_xlpm.b),"",_xlpm.b))</f>
        <v>9</v>
      </c>
      <c r="V143" s="204"/>
      <c r="W143" s="205"/>
      <c r="X143" s="201"/>
    </row>
  </sheetData>
  <phoneticPr fontId="9"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91448-D700-4893-BD90-24F731AEDA5A}">
  <sheetPr codeName="Feuil10"/>
  <dimension ref="A1:E322"/>
  <sheetViews>
    <sheetView showGridLines="0" workbookViewId="0">
      <pane ySplit="1" topLeftCell="A229" activePane="bottomLeft" state="frozen"/>
      <selection activeCell="B1" sqref="B1"/>
      <selection pane="bottomLeft" activeCell="C2" sqref="C2"/>
    </sheetView>
  </sheetViews>
  <sheetFormatPr defaultColWidth="11.42578125" defaultRowHeight="15"/>
  <cols>
    <col min="3" max="3" width="18.42578125" style="6" customWidth="1"/>
    <col min="4" max="4" width="15.85546875" customWidth="1"/>
  </cols>
  <sheetData>
    <row r="1" spans="1:5">
      <c r="A1" s="10" t="s">
        <v>4</v>
      </c>
      <c r="B1" s="10" t="s">
        <v>13</v>
      </c>
      <c r="C1" s="10" t="s">
        <v>30</v>
      </c>
      <c r="D1" s="9" t="s">
        <v>19</v>
      </c>
      <c r="E1" s="10" t="s">
        <v>31</v>
      </c>
    </row>
    <row r="2" spans="1:5" ht="17.25" customHeight="1">
      <c r="A2">
        <f>IFERROR(Tableau1[[#This Row],[ANNEE
REMPLISSEZ
(Format: YYYY)]], "")</f>
        <v>2017</v>
      </c>
      <c r="B2">
        <f>IFERROR(Tableau1[[#This Row],[SEMAINE
REMPLISSEZ
(Format: Isoweek 1 à 52 ou 53)]],"")</f>
        <v>51</v>
      </c>
      <c r="C2">
        <f>IFERROR(Tableau1[[#This Row],[INCIDENCE
REMPLISSEZ]],"")</f>
        <v>6</v>
      </c>
      <c r="D2" s="5" t="e" cm="1">
        <f t="array" ref="D2">_xlfn.LET(_xlpm.a,INDEX(threshold_output[],MATCH(Table253[[#This Row],[Week]]&amp;Table253[[#This Row],[Year]],threshold_output[Week]&amp;threshold_output[Year],0),3),IF(ISBLANK(_xlpm.a),"",_xlpm.a))</f>
        <v>#N/A</v>
      </c>
      <c r="E2" t="str">
        <f>IFERROR(Tableau1[[#This Row],[Label (Year-Week)
(automated - do not fill manually)]],"")</f>
        <v>2017-W51</v>
      </c>
    </row>
    <row r="3" spans="1:5">
      <c r="A3">
        <f>IFERROR(Tableau1[[#This Row],[ANNEE
REMPLISSEZ
(Format: YYYY)]], "")</f>
        <v>2017</v>
      </c>
      <c r="B3">
        <f>IFERROR(Tableau1[[#This Row],[SEMAINE
REMPLISSEZ
(Format: Isoweek 1 à 52 ou 53)]],"")</f>
        <v>52</v>
      </c>
      <c r="C3">
        <f>IFERROR(Tableau1[[#This Row],[INCIDENCE
REMPLISSEZ]],"")</f>
        <v>6</v>
      </c>
      <c r="D3" s="5" t="e" cm="1">
        <f t="array" ref="D3">_xlfn.LET(_xlpm.a,INDEX(threshold_output[],MATCH(Table253[[#This Row],[Week]]&amp;Table253[[#This Row],[Year]],threshold_output[Week]&amp;threshold_output[Year],0),3),IF(ISBLANK(_xlpm.a),"",_xlpm.a))</f>
        <v>#N/A</v>
      </c>
      <c r="E3" t="str">
        <f>IFERROR(Tableau1[[#This Row],[Label (Year-Week)
(automated - do not fill manually)]],"")</f>
        <v>2017-W52</v>
      </c>
    </row>
    <row r="4" spans="1:5">
      <c r="A4">
        <f>IFERROR(Tableau1[[#This Row],[ANNEE
REMPLISSEZ
(Format: YYYY)]], "")</f>
        <v>2018</v>
      </c>
      <c r="B4">
        <f>IFERROR(Tableau1[[#This Row],[SEMAINE
REMPLISSEZ
(Format: Isoweek 1 à 52 ou 53)]],"")</f>
        <v>1</v>
      </c>
      <c r="C4">
        <f>IFERROR(Tableau1[[#This Row],[INCIDENCE
REMPLISSEZ]],"")</f>
        <v>7</v>
      </c>
      <c r="D4" s="5" t="e" cm="1">
        <f t="array" ref="D4">_xlfn.LET(_xlpm.a,INDEX(threshold_output[],MATCH(Table253[[#This Row],[Week]]&amp;Table253[[#This Row],[Year]],threshold_output[Week]&amp;threshold_output[Year],0),3),IF(ISBLANK(_xlpm.a),"",_xlpm.a))</f>
        <v>#N/A</v>
      </c>
      <c r="E4" t="str">
        <f>IFERROR(Tableau1[[#This Row],[Label (Year-Week)
(automated - do not fill manually)]],"")</f>
        <v>2018-W01</v>
      </c>
    </row>
    <row r="5" spans="1:5">
      <c r="A5">
        <f>IFERROR(Tableau1[[#This Row],[ANNEE
REMPLISSEZ
(Format: YYYY)]], "")</f>
        <v>2018</v>
      </c>
      <c r="B5">
        <f>IFERROR(Tableau1[[#This Row],[SEMAINE
REMPLISSEZ
(Format: Isoweek 1 à 52 ou 53)]],"")</f>
        <v>2</v>
      </c>
      <c r="C5">
        <f>IFERROR(Tableau1[[#This Row],[INCIDENCE
REMPLISSEZ]],"")</f>
        <v>9</v>
      </c>
      <c r="D5" s="5" t="e" cm="1">
        <f t="array" ref="D5">_xlfn.LET(_xlpm.a,INDEX(threshold_output[],MATCH(Table253[[#This Row],[Week]]&amp;Table253[[#This Row],[Year]],threshold_output[Week]&amp;threshold_output[Year],0),3),IF(ISBLANK(_xlpm.a),"",_xlpm.a))</f>
        <v>#N/A</v>
      </c>
      <c r="E5" t="str">
        <f>IFERROR(Tableau1[[#This Row],[Label (Year-Week)
(automated - do not fill manually)]],"")</f>
        <v>2018-W02</v>
      </c>
    </row>
    <row r="6" spans="1:5">
      <c r="A6">
        <f>IFERROR(Tableau1[[#This Row],[ANNEE
REMPLISSEZ
(Format: YYYY)]], "")</f>
        <v>2018</v>
      </c>
      <c r="B6">
        <f>IFERROR(Tableau1[[#This Row],[SEMAINE
REMPLISSEZ
(Format: Isoweek 1 à 52 ou 53)]],"")</f>
        <v>3</v>
      </c>
      <c r="C6">
        <f>IFERROR(Tableau1[[#This Row],[INCIDENCE
REMPLISSEZ]],"")</f>
        <v>11</v>
      </c>
      <c r="D6" s="5" t="e" cm="1">
        <f t="array" ref="D6">_xlfn.LET(_xlpm.a,INDEX(threshold_output[],MATCH(Table253[[#This Row],[Week]]&amp;Table253[[#This Row],[Year]],threshold_output[Week]&amp;threshold_output[Year],0),3),IF(ISBLANK(_xlpm.a),"",_xlpm.a))</f>
        <v>#N/A</v>
      </c>
      <c r="E6" t="str">
        <f>IFERROR(Tableau1[[#This Row],[Label (Year-Week)
(automated - do not fill manually)]],"")</f>
        <v>2018-W03</v>
      </c>
    </row>
    <row r="7" spans="1:5">
      <c r="A7">
        <f>IFERROR(Tableau1[[#This Row],[ANNEE
REMPLISSEZ
(Format: YYYY)]], "")</f>
        <v>2018</v>
      </c>
      <c r="B7">
        <f>IFERROR(Tableau1[[#This Row],[SEMAINE
REMPLISSEZ
(Format: Isoweek 1 à 52 ou 53)]],"")</f>
        <v>4</v>
      </c>
      <c r="C7">
        <f>IFERROR(Tableau1[[#This Row],[INCIDENCE
REMPLISSEZ]],"")</f>
        <v>18</v>
      </c>
      <c r="D7" s="5" t="e" cm="1">
        <f t="array" ref="D7">_xlfn.LET(_xlpm.a,INDEX(threshold_output[],MATCH(Table253[[#This Row],[Week]]&amp;Table253[[#This Row],[Year]],threshold_output[Week]&amp;threshold_output[Year],0),3),IF(ISBLANK(_xlpm.a),"",_xlpm.a))</f>
        <v>#N/A</v>
      </c>
      <c r="E7" t="str">
        <f>IFERROR(Tableau1[[#This Row],[Label (Year-Week)
(automated - do not fill manually)]],"")</f>
        <v>2018-W04</v>
      </c>
    </row>
    <row r="8" spans="1:5">
      <c r="A8">
        <f>IFERROR(Tableau1[[#This Row],[ANNEE
REMPLISSEZ
(Format: YYYY)]], "")</f>
        <v>2018</v>
      </c>
      <c r="B8">
        <f>IFERROR(Tableau1[[#This Row],[SEMAINE
REMPLISSEZ
(Format: Isoweek 1 à 52 ou 53)]],"")</f>
        <v>5</v>
      </c>
      <c r="C8">
        <f>IFERROR(Tableau1[[#This Row],[INCIDENCE
REMPLISSEZ]],"")</f>
        <v>18</v>
      </c>
      <c r="D8" s="5" t="e" cm="1">
        <f t="array" ref="D8">_xlfn.LET(_xlpm.a,INDEX(threshold_output[],MATCH(Table253[[#This Row],[Week]]&amp;Table253[[#This Row],[Year]],threshold_output[Week]&amp;threshold_output[Year],0),3),IF(ISBLANK(_xlpm.a),"",_xlpm.a))</f>
        <v>#N/A</v>
      </c>
      <c r="E8" t="str">
        <f>IFERROR(Tableau1[[#This Row],[Label (Year-Week)
(automated - do not fill manually)]],"")</f>
        <v>2018-W05</v>
      </c>
    </row>
    <row r="9" spans="1:5">
      <c r="A9">
        <f>IFERROR(Tableau1[[#This Row],[ANNEE
REMPLISSEZ
(Format: YYYY)]], "")</f>
        <v>2018</v>
      </c>
      <c r="B9">
        <f>IFERROR(Tableau1[[#This Row],[SEMAINE
REMPLISSEZ
(Format: Isoweek 1 à 52 ou 53)]],"")</f>
        <v>6</v>
      </c>
      <c r="C9">
        <f>IFERROR(Tableau1[[#This Row],[INCIDENCE
REMPLISSEZ]],"")</f>
        <v>16</v>
      </c>
      <c r="D9" s="5" t="e" cm="1">
        <f t="array" ref="D9">_xlfn.LET(_xlpm.a,INDEX(threshold_output[],MATCH(Table253[[#This Row],[Week]]&amp;Table253[[#This Row],[Year]],threshold_output[Week]&amp;threshold_output[Year],0),3),IF(ISBLANK(_xlpm.a),"",_xlpm.a))</f>
        <v>#N/A</v>
      </c>
      <c r="E9" t="str">
        <f>IFERROR(Tableau1[[#This Row],[Label (Year-Week)
(automated - do not fill manually)]],"")</f>
        <v>2018-W06</v>
      </c>
    </row>
    <row r="10" spans="1:5">
      <c r="A10">
        <f>IFERROR(Tableau1[[#This Row],[ANNEE
REMPLISSEZ
(Format: YYYY)]], "")</f>
        <v>2018</v>
      </c>
      <c r="B10">
        <f>IFERROR(Tableau1[[#This Row],[SEMAINE
REMPLISSEZ
(Format: Isoweek 1 à 52 ou 53)]],"")</f>
        <v>7</v>
      </c>
      <c r="C10">
        <f>IFERROR(Tableau1[[#This Row],[INCIDENCE
REMPLISSEZ]],"")</f>
        <v>32</v>
      </c>
      <c r="D10" s="5" t="e" cm="1">
        <f t="array" ref="D10">_xlfn.LET(_xlpm.a,INDEX(threshold_output[],MATCH(Table253[[#This Row],[Week]]&amp;Table253[[#This Row],[Year]],threshold_output[Week]&amp;threshold_output[Year],0),3),IF(ISBLANK(_xlpm.a),"",_xlpm.a))</f>
        <v>#N/A</v>
      </c>
      <c r="E10" t="str">
        <f>IFERROR(Tableau1[[#This Row],[Label (Year-Week)
(automated - do not fill manually)]],"")</f>
        <v>2018-W07</v>
      </c>
    </row>
    <row r="11" spans="1:5">
      <c r="A11">
        <f>IFERROR(Tableau1[[#This Row],[ANNEE
REMPLISSEZ
(Format: YYYY)]], "")</f>
        <v>2018</v>
      </c>
      <c r="B11">
        <f>IFERROR(Tableau1[[#This Row],[SEMAINE
REMPLISSEZ
(Format: Isoweek 1 à 52 ou 53)]],"")</f>
        <v>8</v>
      </c>
      <c r="C11">
        <f>IFERROR(Tableau1[[#This Row],[INCIDENCE
REMPLISSEZ]],"")</f>
        <v>36</v>
      </c>
      <c r="D11" s="5" t="e" cm="1">
        <f t="array" ref="D11">_xlfn.LET(_xlpm.a,INDEX(threshold_output[],MATCH(Table253[[#This Row],[Week]]&amp;Table253[[#This Row],[Year]],threshold_output[Week]&amp;threshold_output[Year],0),3),IF(ISBLANK(_xlpm.a),"",_xlpm.a))</f>
        <v>#N/A</v>
      </c>
      <c r="E11" t="str">
        <f>IFERROR(Tableau1[[#This Row],[Label (Year-Week)
(automated - do not fill manually)]],"")</f>
        <v>2018-W08</v>
      </c>
    </row>
    <row r="12" spans="1:5">
      <c r="A12">
        <f>IFERROR(Tableau1[[#This Row],[ANNEE
REMPLISSEZ
(Format: YYYY)]], "")</f>
        <v>2018</v>
      </c>
      <c r="B12">
        <f>IFERROR(Tableau1[[#This Row],[SEMAINE
REMPLISSEZ
(Format: Isoweek 1 à 52 ou 53)]],"")</f>
        <v>9</v>
      </c>
      <c r="C12">
        <f>IFERROR(Tableau1[[#This Row],[INCIDENCE
REMPLISSEZ]],"")</f>
        <v>31</v>
      </c>
      <c r="D12" s="5" t="e" cm="1">
        <f t="array" ref="D12">_xlfn.LET(_xlpm.a,INDEX(threshold_output[],MATCH(Table253[[#This Row],[Week]]&amp;Table253[[#This Row],[Year]],threshold_output[Week]&amp;threshold_output[Year],0),3),IF(ISBLANK(_xlpm.a),"",_xlpm.a))</f>
        <v>#N/A</v>
      </c>
      <c r="E12" t="str">
        <f>IFERROR(Tableau1[[#This Row],[Label (Year-Week)
(automated - do not fill manually)]],"")</f>
        <v>2018-W09</v>
      </c>
    </row>
    <row r="13" spans="1:5">
      <c r="A13">
        <f>IFERROR(Tableau1[[#This Row],[ANNEE
REMPLISSEZ
(Format: YYYY)]], "")</f>
        <v>2018</v>
      </c>
      <c r="B13">
        <f>IFERROR(Tableau1[[#This Row],[SEMAINE
REMPLISSEZ
(Format: Isoweek 1 à 52 ou 53)]],"")</f>
        <v>10</v>
      </c>
      <c r="C13">
        <f>IFERROR(Tableau1[[#This Row],[INCIDENCE
REMPLISSEZ]],"")</f>
        <v>28</v>
      </c>
      <c r="D13" s="5" t="e" cm="1">
        <f t="array" ref="D13">_xlfn.LET(_xlpm.a,INDEX(threshold_output[],MATCH(Table253[[#This Row],[Week]]&amp;Table253[[#This Row],[Year]],threshold_output[Week]&amp;threshold_output[Year],0),3),IF(ISBLANK(_xlpm.a),"",_xlpm.a))</f>
        <v>#N/A</v>
      </c>
      <c r="E13" t="str">
        <f>IFERROR(Tableau1[[#This Row],[Label (Year-Week)
(automated - do not fill manually)]],"")</f>
        <v>2018-W10</v>
      </c>
    </row>
    <row r="14" spans="1:5">
      <c r="A14">
        <f>IFERROR(Tableau1[[#This Row],[ANNEE
REMPLISSEZ
(Format: YYYY)]], "")</f>
        <v>2018</v>
      </c>
      <c r="B14">
        <f>IFERROR(Tableau1[[#This Row],[SEMAINE
REMPLISSEZ
(Format: Isoweek 1 à 52 ou 53)]],"")</f>
        <v>11</v>
      </c>
      <c r="C14">
        <f>IFERROR(Tableau1[[#This Row],[INCIDENCE
REMPLISSEZ]],"")</f>
        <v>18</v>
      </c>
      <c r="D14" s="5" t="e" cm="1">
        <f t="array" ref="D14">_xlfn.LET(_xlpm.a,INDEX(threshold_output[],MATCH(Table253[[#This Row],[Week]]&amp;Table253[[#This Row],[Year]],threshold_output[Week]&amp;threshold_output[Year],0),3),IF(ISBLANK(_xlpm.a),"",_xlpm.a))</f>
        <v>#N/A</v>
      </c>
      <c r="E14" t="str">
        <f>IFERROR(Tableau1[[#This Row],[Label (Year-Week)
(automated - do not fill manually)]],"")</f>
        <v>2018-W11</v>
      </c>
    </row>
    <row r="15" spans="1:5">
      <c r="A15">
        <f>IFERROR(Tableau1[[#This Row],[ANNEE
REMPLISSEZ
(Format: YYYY)]], "")</f>
        <v>2018</v>
      </c>
      <c r="B15">
        <f>IFERROR(Tableau1[[#This Row],[SEMAINE
REMPLISSEZ
(Format: Isoweek 1 à 52 ou 53)]],"")</f>
        <v>12</v>
      </c>
      <c r="C15">
        <f>IFERROR(Tableau1[[#This Row],[INCIDENCE
REMPLISSEZ]],"")</f>
        <v>19</v>
      </c>
      <c r="D15" s="5" t="e" cm="1">
        <f t="array" ref="D15">_xlfn.LET(_xlpm.a,INDEX(threshold_output[],MATCH(Table253[[#This Row],[Week]]&amp;Table253[[#This Row],[Year]],threshold_output[Week]&amp;threshold_output[Year],0),3),IF(ISBLANK(_xlpm.a),"",_xlpm.a))</f>
        <v>#N/A</v>
      </c>
      <c r="E15" t="str">
        <f>IFERROR(Tableau1[[#This Row],[Label (Year-Week)
(automated - do not fill manually)]],"")</f>
        <v>2018-W12</v>
      </c>
    </row>
    <row r="16" spans="1:5">
      <c r="A16">
        <f>IFERROR(Tableau1[[#This Row],[ANNEE
REMPLISSEZ
(Format: YYYY)]], "")</f>
        <v>2018</v>
      </c>
      <c r="B16">
        <f>IFERROR(Tableau1[[#This Row],[SEMAINE
REMPLISSEZ
(Format: Isoweek 1 à 52 ou 53)]],"")</f>
        <v>13</v>
      </c>
      <c r="C16">
        <f>IFERROR(Tableau1[[#This Row],[INCIDENCE
REMPLISSEZ]],"")</f>
        <v>13</v>
      </c>
      <c r="D16" s="5" t="e" cm="1">
        <f t="array" ref="D16">_xlfn.LET(_xlpm.a,INDEX(threshold_output[],MATCH(Table253[[#This Row],[Week]]&amp;Table253[[#This Row],[Year]],threshold_output[Week]&amp;threshold_output[Year],0),3),IF(ISBLANK(_xlpm.a),"",_xlpm.a))</f>
        <v>#N/A</v>
      </c>
      <c r="E16" t="str">
        <f>IFERROR(Tableau1[[#This Row],[Label (Year-Week)
(automated - do not fill manually)]],"")</f>
        <v>2018-W13</v>
      </c>
    </row>
    <row r="17" spans="1:5">
      <c r="A17">
        <f>IFERROR(Tableau1[[#This Row],[ANNEE
REMPLISSEZ
(Format: YYYY)]], "")</f>
        <v>2018</v>
      </c>
      <c r="B17">
        <f>IFERROR(Tableau1[[#This Row],[SEMAINE
REMPLISSEZ
(Format: Isoweek 1 à 52 ou 53)]],"")</f>
        <v>14</v>
      </c>
      <c r="C17">
        <f>IFERROR(Tableau1[[#This Row],[INCIDENCE
REMPLISSEZ]],"")</f>
        <v>8</v>
      </c>
      <c r="D17" s="5" t="e" cm="1">
        <f t="array" ref="D17">_xlfn.LET(_xlpm.a,INDEX(threshold_output[],MATCH(Table253[[#This Row],[Week]]&amp;Table253[[#This Row],[Year]],threshold_output[Week]&amp;threshold_output[Year],0),3),IF(ISBLANK(_xlpm.a),"",_xlpm.a))</f>
        <v>#N/A</v>
      </c>
      <c r="E17" t="str">
        <f>IFERROR(Tableau1[[#This Row],[Label (Year-Week)
(automated - do not fill manually)]],"")</f>
        <v>2018-W14</v>
      </c>
    </row>
    <row r="18" spans="1:5">
      <c r="A18">
        <f>IFERROR(Tableau1[[#This Row],[ANNEE
REMPLISSEZ
(Format: YYYY)]], "")</f>
        <v>2018</v>
      </c>
      <c r="B18">
        <f>IFERROR(Tableau1[[#This Row],[SEMAINE
REMPLISSEZ
(Format: Isoweek 1 à 52 ou 53)]],"")</f>
        <v>15</v>
      </c>
      <c r="C18">
        <f>IFERROR(Tableau1[[#This Row],[INCIDENCE
REMPLISSEZ]],"")</f>
        <v>9</v>
      </c>
      <c r="D18" s="5" t="e" cm="1">
        <f t="array" ref="D18">_xlfn.LET(_xlpm.a,INDEX(threshold_output[],MATCH(Table253[[#This Row],[Week]]&amp;Table253[[#This Row],[Year]],threshold_output[Week]&amp;threshold_output[Year],0),3),IF(ISBLANK(_xlpm.a),"",_xlpm.a))</f>
        <v>#N/A</v>
      </c>
      <c r="E18" t="str">
        <f>IFERROR(Tableau1[[#This Row],[Label (Year-Week)
(automated - do not fill manually)]],"")</f>
        <v>2018-W15</v>
      </c>
    </row>
    <row r="19" spans="1:5">
      <c r="A19">
        <f>IFERROR(Tableau1[[#This Row],[ANNEE
REMPLISSEZ
(Format: YYYY)]], "")</f>
        <v>2018</v>
      </c>
      <c r="B19">
        <f>IFERROR(Tableau1[[#This Row],[SEMAINE
REMPLISSEZ
(Format: Isoweek 1 à 52 ou 53)]],"")</f>
        <v>16</v>
      </c>
      <c r="C19">
        <f>IFERROR(Tableau1[[#This Row],[INCIDENCE
REMPLISSEZ]],"")</f>
        <v>14</v>
      </c>
      <c r="D19" s="5" t="e" cm="1">
        <f t="array" ref="D19">_xlfn.LET(_xlpm.a,INDEX(threshold_output[],MATCH(Table253[[#This Row],[Week]]&amp;Table253[[#This Row],[Year]],threshold_output[Week]&amp;threshold_output[Year],0),3),IF(ISBLANK(_xlpm.a),"",_xlpm.a))</f>
        <v>#N/A</v>
      </c>
      <c r="E19" t="str">
        <f>IFERROR(Tableau1[[#This Row],[Label (Year-Week)
(automated - do not fill manually)]],"")</f>
        <v>2018-W16</v>
      </c>
    </row>
    <row r="20" spans="1:5">
      <c r="A20">
        <f>IFERROR(Tableau1[[#This Row],[ANNEE
REMPLISSEZ
(Format: YYYY)]], "")</f>
        <v>2018</v>
      </c>
      <c r="B20">
        <f>IFERROR(Tableau1[[#This Row],[SEMAINE
REMPLISSEZ
(Format: Isoweek 1 à 52 ou 53)]],"")</f>
        <v>17</v>
      </c>
      <c r="C20">
        <f>IFERROR(Tableau1[[#This Row],[INCIDENCE
REMPLISSEZ]],"")</f>
        <v>13</v>
      </c>
      <c r="D20" s="5" t="e" cm="1">
        <f t="array" ref="D20">_xlfn.LET(_xlpm.a,INDEX(threshold_output[],MATCH(Table253[[#This Row],[Week]]&amp;Table253[[#This Row],[Year]],threshold_output[Week]&amp;threshold_output[Year],0),3),IF(ISBLANK(_xlpm.a),"",_xlpm.a))</f>
        <v>#N/A</v>
      </c>
      <c r="E20" t="str">
        <f>IFERROR(Tableau1[[#This Row],[Label (Year-Week)
(automated - do not fill manually)]],"")</f>
        <v>2018-W17</v>
      </c>
    </row>
    <row r="21" spans="1:5">
      <c r="A21">
        <f>IFERROR(Tableau1[[#This Row],[ANNEE
REMPLISSEZ
(Format: YYYY)]], "")</f>
        <v>2018</v>
      </c>
      <c r="B21">
        <f>IFERROR(Tableau1[[#This Row],[SEMAINE
REMPLISSEZ
(Format: Isoweek 1 à 52 ou 53)]],"")</f>
        <v>18</v>
      </c>
      <c r="C21">
        <f>IFERROR(Tableau1[[#This Row],[INCIDENCE
REMPLISSEZ]],"")</f>
        <v>6</v>
      </c>
      <c r="D21" s="5" t="e" cm="1">
        <f t="array" ref="D21">_xlfn.LET(_xlpm.a,INDEX(threshold_output[],MATCH(Table253[[#This Row],[Week]]&amp;Table253[[#This Row],[Year]],threshold_output[Week]&amp;threshold_output[Year],0),3),IF(ISBLANK(_xlpm.a),"",_xlpm.a))</f>
        <v>#N/A</v>
      </c>
      <c r="E21" t="str">
        <f>IFERROR(Tableau1[[#This Row],[Label (Year-Week)
(automated - do not fill manually)]],"")</f>
        <v>2018-W18</v>
      </c>
    </row>
    <row r="22" spans="1:5">
      <c r="A22">
        <f>IFERROR(Tableau1[[#This Row],[ANNEE
REMPLISSEZ
(Format: YYYY)]], "")</f>
        <v>2018</v>
      </c>
      <c r="B22">
        <f>IFERROR(Tableau1[[#This Row],[SEMAINE
REMPLISSEZ
(Format: Isoweek 1 à 52 ou 53)]],"")</f>
        <v>19</v>
      </c>
      <c r="C22">
        <f>IFERROR(Tableau1[[#This Row],[INCIDENCE
REMPLISSEZ]],"")</f>
        <v>8</v>
      </c>
      <c r="D22" s="5" t="e" cm="1">
        <f t="array" ref="D22">_xlfn.LET(_xlpm.a,INDEX(threshold_output[],MATCH(Table253[[#This Row],[Week]]&amp;Table253[[#This Row],[Year]],threshold_output[Week]&amp;threshold_output[Year],0),3),IF(ISBLANK(_xlpm.a),"",_xlpm.a))</f>
        <v>#N/A</v>
      </c>
      <c r="E22" t="str">
        <f>IFERROR(Tableau1[[#This Row],[Label (Year-Week)
(automated - do not fill manually)]],"")</f>
        <v>2018-W19</v>
      </c>
    </row>
    <row r="23" spans="1:5">
      <c r="A23">
        <f>IFERROR(Tableau1[[#This Row],[ANNEE
REMPLISSEZ
(Format: YYYY)]], "")</f>
        <v>2018</v>
      </c>
      <c r="B23">
        <f>IFERROR(Tableau1[[#This Row],[SEMAINE
REMPLISSEZ
(Format: Isoweek 1 à 52 ou 53)]],"")</f>
        <v>20</v>
      </c>
      <c r="C23">
        <f>IFERROR(Tableau1[[#This Row],[INCIDENCE
REMPLISSEZ]],"")</f>
        <v>7</v>
      </c>
      <c r="D23" s="5" t="e" cm="1">
        <f t="array" ref="D23">_xlfn.LET(_xlpm.a,INDEX(threshold_output[],MATCH(Table253[[#This Row],[Week]]&amp;Table253[[#This Row],[Year]],threshold_output[Week]&amp;threshold_output[Year],0),3),IF(ISBLANK(_xlpm.a),"",_xlpm.a))</f>
        <v>#N/A</v>
      </c>
      <c r="E23" t="str">
        <f>IFERROR(Tableau1[[#This Row],[Label (Year-Week)
(automated - do not fill manually)]],"")</f>
        <v>2018-W20</v>
      </c>
    </row>
    <row r="24" spans="1:5">
      <c r="A24">
        <f>IFERROR(Tableau1[[#This Row],[ANNEE
REMPLISSEZ
(Format: YYYY)]], "")</f>
        <v>2018</v>
      </c>
      <c r="B24">
        <f>IFERROR(Tableau1[[#This Row],[SEMAINE
REMPLISSEZ
(Format: Isoweek 1 à 52 ou 53)]],"")</f>
        <v>21</v>
      </c>
      <c r="C24">
        <f>IFERROR(Tableau1[[#This Row],[INCIDENCE
REMPLISSEZ]],"")</f>
        <v>13</v>
      </c>
      <c r="D24" s="5" t="e" cm="1">
        <f t="array" ref="D24">_xlfn.LET(_xlpm.a,INDEX(threshold_output[],MATCH(Table253[[#This Row],[Week]]&amp;Table253[[#This Row],[Year]],threshold_output[Week]&amp;threshold_output[Year],0),3),IF(ISBLANK(_xlpm.a),"",_xlpm.a))</f>
        <v>#N/A</v>
      </c>
      <c r="E24" t="str">
        <f>IFERROR(Tableau1[[#This Row],[Label (Year-Week)
(automated - do not fill manually)]],"")</f>
        <v>2018-W21</v>
      </c>
    </row>
    <row r="25" spans="1:5">
      <c r="A25">
        <f>IFERROR(Tableau1[[#This Row],[ANNEE
REMPLISSEZ
(Format: YYYY)]], "")</f>
        <v>2018</v>
      </c>
      <c r="B25">
        <f>IFERROR(Tableau1[[#This Row],[SEMAINE
REMPLISSEZ
(Format: Isoweek 1 à 52 ou 53)]],"")</f>
        <v>22</v>
      </c>
      <c r="C25">
        <f>IFERROR(Tableau1[[#This Row],[INCIDENCE
REMPLISSEZ]],"")</f>
        <v>15</v>
      </c>
      <c r="D25" s="5" t="e" cm="1">
        <f t="array" ref="D25">_xlfn.LET(_xlpm.a,INDEX(threshold_output[],MATCH(Table253[[#This Row],[Week]]&amp;Table253[[#This Row],[Year]],threshold_output[Week]&amp;threshold_output[Year],0),3),IF(ISBLANK(_xlpm.a),"",_xlpm.a))</f>
        <v>#N/A</v>
      </c>
      <c r="E25" t="str">
        <f>IFERROR(Tableau1[[#This Row],[Label (Year-Week)
(automated - do not fill manually)]],"")</f>
        <v>2018-W22</v>
      </c>
    </row>
    <row r="26" spans="1:5">
      <c r="A26">
        <f>IFERROR(Tableau1[[#This Row],[ANNEE
REMPLISSEZ
(Format: YYYY)]], "")</f>
        <v>2018</v>
      </c>
      <c r="B26">
        <f>IFERROR(Tableau1[[#This Row],[SEMAINE
REMPLISSEZ
(Format: Isoweek 1 à 52 ou 53)]],"")</f>
        <v>23</v>
      </c>
      <c r="C26">
        <f>IFERROR(Tableau1[[#This Row],[INCIDENCE
REMPLISSEZ]],"")</f>
        <v>18</v>
      </c>
      <c r="D26" s="5" t="e" cm="1">
        <f t="array" ref="D26">_xlfn.LET(_xlpm.a,INDEX(threshold_output[],MATCH(Table253[[#This Row],[Week]]&amp;Table253[[#This Row],[Year]],threshold_output[Week]&amp;threshold_output[Year],0),3),IF(ISBLANK(_xlpm.a),"",_xlpm.a))</f>
        <v>#N/A</v>
      </c>
      <c r="E26" t="str">
        <f>IFERROR(Tableau1[[#This Row],[Label (Year-Week)
(automated - do not fill manually)]],"")</f>
        <v>2018-W23</v>
      </c>
    </row>
    <row r="27" spans="1:5">
      <c r="A27">
        <f>IFERROR(Tableau1[[#This Row],[ANNEE
REMPLISSEZ
(Format: YYYY)]], "")</f>
        <v>2018</v>
      </c>
      <c r="B27">
        <f>IFERROR(Tableau1[[#This Row],[SEMAINE
REMPLISSEZ
(Format: Isoweek 1 à 52 ou 53)]],"")</f>
        <v>24</v>
      </c>
      <c r="C27">
        <f>IFERROR(Tableau1[[#This Row],[INCIDENCE
REMPLISSEZ]],"")</f>
        <v>19</v>
      </c>
      <c r="D27" s="5" t="e" cm="1">
        <f t="array" ref="D27">_xlfn.LET(_xlpm.a,INDEX(threshold_output[],MATCH(Table253[[#This Row],[Week]]&amp;Table253[[#This Row],[Year]],threshold_output[Week]&amp;threshold_output[Year],0),3),IF(ISBLANK(_xlpm.a),"",_xlpm.a))</f>
        <v>#N/A</v>
      </c>
      <c r="E27" t="str">
        <f>IFERROR(Tableau1[[#This Row],[Label (Year-Week)
(automated - do not fill manually)]],"")</f>
        <v>2018-W24</v>
      </c>
    </row>
    <row r="28" spans="1:5">
      <c r="A28">
        <f>IFERROR(Tableau1[[#This Row],[ANNEE
REMPLISSEZ
(Format: YYYY)]], "")</f>
        <v>2018</v>
      </c>
      <c r="B28">
        <f>IFERROR(Tableau1[[#This Row],[SEMAINE
REMPLISSEZ
(Format: Isoweek 1 à 52 ou 53)]],"")</f>
        <v>25</v>
      </c>
      <c r="C28">
        <f>IFERROR(Tableau1[[#This Row],[INCIDENCE
REMPLISSEZ]],"")</f>
        <v>21</v>
      </c>
      <c r="D28" s="5" t="e" cm="1">
        <f t="array" ref="D28">_xlfn.LET(_xlpm.a,INDEX(threshold_output[],MATCH(Table253[[#This Row],[Week]]&amp;Table253[[#This Row],[Year]],threshold_output[Week]&amp;threshold_output[Year],0),3),IF(ISBLANK(_xlpm.a),"",_xlpm.a))</f>
        <v>#N/A</v>
      </c>
      <c r="E28" t="str">
        <f>IFERROR(Tableau1[[#This Row],[Label (Year-Week)
(automated - do not fill manually)]],"")</f>
        <v>2018-W25</v>
      </c>
    </row>
    <row r="29" spans="1:5">
      <c r="A29">
        <f>IFERROR(Tableau1[[#This Row],[ANNEE
REMPLISSEZ
(Format: YYYY)]], "")</f>
        <v>2018</v>
      </c>
      <c r="B29">
        <f>IFERROR(Tableau1[[#This Row],[SEMAINE
REMPLISSEZ
(Format: Isoweek 1 à 52 ou 53)]],"")</f>
        <v>26</v>
      </c>
      <c r="C29">
        <f>IFERROR(Tableau1[[#This Row],[INCIDENCE
REMPLISSEZ]],"")</f>
        <v>24</v>
      </c>
      <c r="D29" s="5" t="e" cm="1">
        <f t="array" ref="D29">_xlfn.LET(_xlpm.a,INDEX(threshold_output[],MATCH(Table253[[#This Row],[Week]]&amp;Table253[[#This Row],[Year]],threshold_output[Week]&amp;threshold_output[Year],0),3),IF(ISBLANK(_xlpm.a),"",_xlpm.a))</f>
        <v>#N/A</v>
      </c>
      <c r="E29" t="str">
        <f>IFERROR(Tableau1[[#This Row],[Label (Year-Week)
(automated - do not fill manually)]],"")</f>
        <v>2018-W26</v>
      </c>
    </row>
    <row r="30" spans="1:5">
      <c r="A30">
        <f>IFERROR(Tableau1[[#This Row],[ANNEE
REMPLISSEZ
(Format: YYYY)]], "")</f>
        <v>2018</v>
      </c>
      <c r="B30">
        <f>IFERROR(Tableau1[[#This Row],[SEMAINE
REMPLISSEZ
(Format: Isoweek 1 à 52 ou 53)]],"")</f>
        <v>27</v>
      </c>
      <c r="C30">
        <f>IFERROR(Tableau1[[#This Row],[INCIDENCE
REMPLISSEZ]],"")</f>
        <v>12</v>
      </c>
      <c r="D30" s="5" t="e" cm="1">
        <f t="array" ref="D30">_xlfn.LET(_xlpm.a,INDEX(threshold_output[],MATCH(Table253[[#This Row],[Week]]&amp;Table253[[#This Row],[Year]],threshold_output[Week]&amp;threshold_output[Year],0),3),IF(ISBLANK(_xlpm.a),"",_xlpm.a))</f>
        <v>#N/A</v>
      </c>
      <c r="E30" t="str">
        <f>IFERROR(Tableau1[[#This Row],[Label (Year-Week)
(automated - do not fill manually)]],"")</f>
        <v>2018-W27</v>
      </c>
    </row>
    <row r="31" spans="1:5">
      <c r="A31">
        <f>IFERROR(Tableau1[[#This Row],[ANNEE
REMPLISSEZ
(Format: YYYY)]], "")</f>
        <v>2018</v>
      </c>
      <c r="B31">
        <f>IFERROR(Tableau1[[#This Row],[SEMAINE
REMPLISSEZ
(Format: Isoweek 1 à 52 ou 53)]],"")</f>
        <v>28</v>
      </c>
      <c r="C31">
        <f>IFERROR(Tableau1[[#This Row],[INCIDENCE
REMPLISSEZ]],"")</f>
        <v>16</v>
      </c>
      <c r="D31" s="5" t="e" cm="1">
        <f t="array" ref="D31">_xlfn.LET(_xlpm.a,INDEX(threshold_output[],MATCH(Table253[[#This Row],[Week]]&amp;Table253[[#This Row],[Year]],threshold_output[Week]&amp;threshold_output[Year],0),3),IF(ISBLANK(_xlpm.a),"",_xlpm.a))</f>
        <v>#N/A</v>
      </c>
      <c r="E31" t="str">
        <f>IFERROR(Tableau1[[#This Row],[Label (Year-Week)
(automated - do not fill manually)]],"")</f>
        <v>2018-W28</v>
      </c>
    </row>
    <row r="32" spans="1:5">
      <c r="A32">
        <f>IFERROR(Tableau1[[#This Row],[ANNEE
REMPLISSEZ
(Format: YYYY)]], "")</f>
        <v>2018</v>
      </c>
      <c r="B32">
        <f>IFERROR(Tableau1[[#This Row],[SEMAINE
REMPLISSEZ
(Format: Isoweek 1 à 52 ou 53)]],"")</f>
        <v>29</v>
      </c>
      <c r="C32">
        <f>IFERROR(Tableau1[[#This Row],[INCIDENCE
REMPLISSEZ]],"")</f>
        <v>11</v>
      </c>
      <c r="D32" s="5" t="e" cm="1">
        <f t="array" ref="D32">_xlfn.LET(_xlpm.a,INDEX(threshold_output[],MATCH(Table253[[#This Row],[Week]]&amp;Table253[[#This Row],[Year]],threshold_output[Week]&amp;threshold_output[Year],0),3),IF(ISBLANK(_xlpm.a),"",_xlpm.a))</f>
        <v>#N/A</v>
      </c>
      <c r="E32" t="str">
        <f>IFERROR(Tableau1[[#This Row],[Label (Year-Week)
(automated - do not fill manually)]],"")</f>
        <v>2018-W29</v>
      </c>
    </row>
    <row r="33" spans="1:5">
      <c r="A33">
        <f>IFERROR(Tableau1[[#This Row],[ANNEE
REMPLISSEZ
(Format: YYYY)]], "")</f>
        <v>2018</v>
      </c>
      <c r="B33">
        <f>IFERROR(Tableau1[[#This Row],[SEMAINE
REMPLISSEZ
(Format: Isoweek 1 à 52 ou 53)]],"")</f>
        <v>30</v>
      </c>
      <c r="C33">
        <f>IFERROR(Tableau1[[#This Row],[INCIDENCE
REMPLISSEZ]],"")</f>
        <v>13</v>
      </c>
      <c r="D33" s="5" t="e" cm="1">
        <f t="array" ref="D33">_xlfn.LET(_xlpm.a,INDEX(threshold_output[],MATCH(Table253[[#This Row],[Week]]&amp;Table253[[#This Row],[Year]],threshold_output[Week]&amp;threshold_output[Year],0),3),IF(ISBLANK(_xlpm.a),"",_xlpm.a))</f>
        <v>#N/A</v>
      </c>
      <c r="E33" t="str">
        <f>IFERROR(Tableau1[[#This Row],[Label (Year-Week)
(automated - do not fill manually)]],"")</f>
        <v>2018-W30</v>
      </c>
    </row>
    <row r="34" spans="1:5">
      <c r="A34">
        <f>IFERROR(Tableau1[[#This Row],[ANNEE
REMPLISSEZ
(Format: YYYY)]], "")</f>
        <v>2018</v>
      </c>
      <c r="B34">
        <f>IFERROR(Tableau1[[#This Row],[SEMAINE
REMPLISSEZ
(Format: Isoweek 1 à 52 ou 53)]],"")</f>
        <v>31</v>
      </c>
      <c r="C34">
        <f>IFERROR(Tableau1[[#This Row],[INCIDENCE
REMPLISSEZ]],"")</f>
        <v>10</v>
      </c>
      <c r="D34" s="5" t="e" cm="1">
        <f t="array" ref="D34">_xlfn.LET(_xlpm.a,INDEX(threshold_output[],MATCH(Table253[[#This Row],[Week]]&amp;Table253[[#This Row],[Year]],threshold_output[Week]&amp;threshold_output[Year],0),3),IF(ISBLANK(_xlpm.a),"",_xlpm.a))</f>
        <v>#N/A</v>
      </c>
      <c r="E34" t="str">
        <f>IFERROR(Tableau1[[#This Row],[Label (Year-Week)
(automated - do not fill manually)]],"")</f>
        <v>2018-W31</v>
      </c>
    </row>
    <row r="35" spans="1:5">
      <c r="A35">
        <f>IFERROR(Tableau1[[#This Row],[ANNEE
REMPLISSEZ
(Format: YYYY)]], "")</f>
        <v>2018</v>
      </c>
      <c r="B35">
        <f>IFERROR(Tableau1[[#This Row],[SEMAINE
REMPLISSEZ
(Format: Isoweek 1 à 52 ou 53)]],"")</f>
        <v>32</v>
      </c>
      <c r="C35">
        <f>IFERROR(Tableau1[[#This Row],[INCIDENCE
REMPLISSEZ]],"")</f>
        <v>32</v>
      </c>
      <c r="D35" s="5" t="e" cm="1">
        <f t="array" ref="D35">_xlfn.LET(_xlpm.a,INDEX(threshold_output[],MATCH(Table253[[#This Row],[Week]]&amp;Table253[[#This Row],[Year]],threshold_output[Week]&amp;threshold_output[Year],0),3),IF(ISBLANK(_xlpm.a),"",_xlpm.a))</f>
        <v>#N/A</v>
      </c>
      <c r="E35" t="str">
        <f>IFERROR(Tableau1[[#This Row],[Label (Year-Week)
(automated - do not fill manually)]],"")</f>
        <v>2018-W32</v>
      </c>
    </row>
    <row r="36" spans="1:5">
      <c r="A36">
        <f>IFERROR(Tableau1[[#This Row],[ANNEE
REMPLISSEZ
(Format: YYYY)]], "")</f>
        <v>2018</v>
      </c>
      <c r="B36">
        <f>IFERROR(Tableau1[[#This Row],[SEMAINE
REMPLISSEZ
(Format: Isoweek 1 à 52 ou 53)]],"")</f>
        <v>33</v>
      </c>
      <c r="C36">
        <f>IFERROR(Tableau1[[#This Row],[INCIDENCE
REMPLISSEZ]],"")</f>
        <v>38</v>
      </c>
      <c r="D36" s="5" t="e" cm="1">
        <f t="array" ref="D36">_xlfn.LET(_xlpm.a,INDEX(threshold_output[],MATCH(Table253[[#This Row],[Week]]&amp;Table253[[#This Row],[Year]],threshold_output[Week]&amp;threshold_output[Year],0),3),IF(ISBLANK(_xlpm.a),"",_xlpm.a))</f>
        <v>#N/A</v>
      </c>
      <c r="E36" t="str">
        <f>IFERROR(Tableau1[[#This Row],[Label (Year-Week)
(automated - do not fill manually)]],"")</f>
        <v>2018-W33</v>
      </c>
    </row>
    <row r="37" spans="1:5">
      <c r="A37">
        <f>IFERROR(Tableau1[[#This Row],[ANNEE
REMPLISSEZ
(Format: YYYY)]], "")</f>
        <v>2018</v>
      </c>
      <c r="B37">
        <f>IFERROR(Tableau1[[#This Row],[SEMAINE
REMPLISSEZ
(Format: Isoweek 1 à 52 ou 53)]],"")</f>
        <v>34</v>
      </c>
      <c r="C37">
        <f>IFERROR(Tableau1[[#This Row],[INCIDENCE
REMPLISSEZ]],"")</f>
        <v>46</v>
      </c>
      <c r="D37" s="5" t="e" cm="1">
        <f t="array" ref="D37">_xlfn.LET(_xlpm.a,INDEX(threshold_output[],MATCH(Table253[[#This Row],[Week]]&amp;Table253[[#This Row],[Year]],threshold_output[Week]&amp;threshold_output[Year],0),3),IF(ISBLANK(_xlpm.a),"",_xlpm.a))</f>
        <v>#N/A</v>
      </c>
      <c r="E37" t="str">
        <f>IFERROR(Tableau1[[#This Row],[Label (Year-Week)
(automated - do not fill manually)]],"")</f>
        <v>2018-W34</v>
      </c>
    </row>
    <row r="38" spans="1:5">
      <c r="A38">
        <f>IFERROR(Tableau1[[#This Row],[ANNEE
REMPLISSEZ
(Format: YYYY)]], "")</f>
        <v>2018</v>
      </c>
      <c r="B38">
        <f>IFERROR(Tableau1[[#This Row],[SEMAINE
REMPLISSEZ
(Format: Isoweek 1 à 52 ou 53)]],"")</f>
        <v>35</v>
      </c>
      <c r="C38">
        <f>IFERROR(Tableau1[[#This Row],[INCIDENCE
REMPLISSEZ]],"")</f>
        <v>58</v>
      </c>
      <c r="D38" s="5" t="e" cm="1">
        <f t="array" ref="D38">_xlfn.LET(_xlpm.a,INDEX(threshold_output[],MATCH(Table253[[#This Row],[Week]]&amp;Table253[[#This Row],[Year]],threshold_output[Week]&amp;threshold_output[Year],0),3),IF(ISBLANK(_xlpm.a),"",_xlpm.a))</f>
        <v>#N/A</v>
      </c>
      <c r="E38" t="str">
        <f>IFERROR(Tableau1[[#This Row],[Label (Year-Week)
(automated - do not fill manually)]],"")</f>
        <v>2018-W35</v>
      </c>
    </row>
    <row r="39" spans="1:5">
      <c r="A39">
        <f>IFERROR(Tableau1[[#This Row],[ANNEE
REMPLISSEZ
(Format: YYYY)]], "")</f>
        <v>2018</v>
      </c>
      <c r="B39">
        <f>IFERROR(Tableau1[[#This Row],[SEMAINE
REMPLISSEZ
(Format: Isoweek 1 à 52 ou 53)]],"")</f>
        <v>36</v>
      </c>
      <c r="C39">
        <f>IFERROR(Tableau1[[#This Row],[INCIDENCE
REMPLISSEZ]],"")</f>
        <v>66</v>
      </c>
      <c r="D39" s="5" t="e" cm="1">
        <f t="array" ref="D39">_xlfn.LET(_xlpm.a,INDEX(threshold_output[],MATCH(Table253[[#This Row],[Week]]&amp;Table253[[#This Row],[Year]],threshold_output[Week]&amp;threshold_output[Year],0),3),IF(ISBLANK(_xlpm.a),"",_xlpm.a))</f>
        <v>#N/A</v>
      </c>
      <c r="E39" t="str">
        <f>IFERROR(Tableau1[[#This Row],[Label (Year-Week)
(automated - do not fill manually)]],"")</f>
        <v>2018-W36</v>
      </c>
    </row>
    <row r="40" spans="1:5">
      <c r="A40">
        <f>IFERROR(Tableau1[[#This Row],[ANNEE
REMPLISSEZ
(Format: YYYY)]], "")</f>
        <v>2018</v>
      </c>
      <c r="B40">
        <f>IFERROR(Tableau1[[#This Row],[SEMAINE
REMPLISSEZ
(Format: Isoweek 1 à 52 ou 53)]],"")</f>
        <v>37</v>
      </c>
      <c r="C40">
        <f>IFERROR(Tableau1[[#This Row],[INCIDENCE
REMPLISSEZ]],"")</f>
        <v>71</v>
      </c>
      <c r="D40" s="5" t="e" cm="1">
        <f t="array" ref="D40">_xlfn.LET(_xlpm.a,INDEX(threshold_output[],MATCH(Table253[[#This Row],[Week]]&amp;Table253[[#This Row],[Year]],threshold_output[Week]&amp;threshold_output[Year],0),3),IF(ISBLANK(_xlpm.a),"",_xlpm.a))</f>
        <v>#N/A</v>
      </c>
      <c r="E40" t="str">
        <f>IFERROR(Tableau1[[#This Row],[Label (Year-Week)
(automated - do not fill manually)]],"")</f>
        <v>2018-W37</v>
      </c>
    </row>
    <row r="41" spans="1:5">
      <c r="A41">
        <f>IFERROR(Tableau1[[#This Row],[ANNEE
REMPLISSEZ
(Format: YYYY)]], "")</f>
        <v>2018</v>
      </c>
      <c r="B41">
        <f>IFERROR(Tableau1[[#This Row],[SEMAINE
REMPLISSEZ
(Format: Isoweek 1 à 52 ou 53)]],"")</f>
        <v>38</v>
      </c>
      <c r="C41">
        <f>IFERROR(Tableau1[[#This Row],[INCIDENCE
REMPLISSEZ]],"")</f>
        <v>55</v>
      </c>
      <c r="D41" s="5" t="e" cm="1">
        <f t="array" ref="D41">_xlfn.LET(_xlpm.a,INDEX(threshold_output[],MATCH(Table253[[#This Row],[Week]]&amp;Table253[[#This Row],[Year]],threshold_output[Week]&amp;threshold_output[Year],0),3),IF(ISBLANK(_xlpm.a),"",_xlpm.a))</f>
        <v>#N/A</v>
      </c>
      <c r="E41" t="str">
        <f>IFERROR(Tableau1[[#This Row],[Label (Year-Week)
(automated - do not fill manually)]],"")</f>
        <v>2018-W38</v>
      </c>
    </row>
    <row r="42" spans="1:5">
      <c r="A42">
        <f>IFERROR(Tableau1[[#This Row],[ANNEE
REMPLISSEZ
(Format: YYYY)]], "")</f>
        <v>2018</v>
      </c>
      <c r="B42">
        <f>IFERROR(Tableau1[[#This Row],[SEMAINE
REMPLISSEZ
(Format: Isoweek 1 à 52 ou 53)]],"")</f>
        <v>39</v>
      </c>
      <c r="C42">
        <f>IFERROR(Tableau1[[#This Row],[INCIDENCE
REMPLISSEZ]],"")</f>
        <v>41</v>
      </c>
      <c r="D42" s="5" t="e" cm="1">
        <f t="array" ref="D42">_xlfn.LET(_xlpm.a,INDEX(threshold_output[],MATCH(Table253[[#This Row],[Week]]&amp;Table253[[#This Row],[Year]],threshold_output[Week]&amp;threshold_output[Year],0),3),IF(ISBLANK(_xlpm.a),"",_xlpm.a))</f>
        <v>#N/A</v>
      </c>
      <c r="E42" t="str">
        <f>IFERROR(Tableau1[[#This Row],[Label (Year-Week)
(automated - do not fill manually)]],"")</f>
        <v>2018-W39</v>
      </c>
    </row>
    <row r="43" spans="1:5">
      <c r="A43">
        <f>IFERROR(Tableau1[[#This Row],[ANNEE
REMPLISSEZ
(Format: YYYY)]], "")</f>
        <v>2018</v>
      </c>
      <c r="B43">
        <f>IFERROR(Tableau1[[#This Row],[SEMAINE
REMPLISSEZ
(Format: Isoweek 1 à 52 ou 53)]],"")</f>
        <v>40</v>
      </c>
      <c r="C43">
        <f>IFERROR(Tableau1[[#This Row],[INCIDENCE
REMPLISSEZ]],"")</f>
        <v>36</v>
      </c>
      <c r="D43" s="5" t="e" cm="1">
        <f t="array" ref="D43">_xlfn.LET(_xlpm.a,INDEX(threshold_output[],MATCH(Table253[[#This Row],[Week]]&amp;Table253[[#This Row],[Year]],threshold_output[Week]&amp;threshold_output[Year],0),3),IF(ISBLANK(_xlpm.a),"",_xlpm.a))</f>
        <v>#N/A</v>
      </c>
      <c r="E43" t="str">
        <f>IFERROR(Tableau1[[#This Row],[Label (Year-Week)
(automated - do not fill manually)]],"")</f>
        <v>2018-W40</v>
      </c>
    </row>
    <row r="44" spans="1:5">
      <c r="A44">
        <f>IFERROR(Tableau1[[#This Row],[ANNEE
REMPLISSEZ
(Format: YYYY)]], "")</f>
        <v>2018</v>
      </c>
      <c r="B44">
        <f>IFERROR(Tableau1[[#This Row],[SEMAINE
REMPLISSEZ
(Format: Isoweek 1 à 52 ou 53)]],"")</f>
        <v>41</v>
      </c>
      <c r="C44">
        <f>IFERROR(Tableau1[[#This Row],[INCIDENCE
REMPLISSEZ]],"")</f>
        <v>23</v>
      </c>
      <c r="D44" s="5" t="e" cm="1">
        <f t="array" ref="D44">_xlfn.LET(_xlpm.a,INDEX(threshold_output[],MATCH(Table253[[#This Row],[Week]]&amp;Table253[[#This Row],[Year]],threshold_output[Week]&amp;threshold_output[Year],0),3),IF(ISBLANK(_xlpm.a),"",_xlpm.a))</f>
        <v>#N/A</v>
      </c>
      <c r="E44" t="str">
        <f>IFERROR(Tableau1[[#This Row],[Label (Year-Week)
(automated - do not fill manually)]],"")</f>
        <v>2018-W41</v>
      </c>
    </row>
    <row r="45" spans="1:5">
      <c r="A45">
        <f>IFERROR(Tableau1[[#This Row],[ANNEE
REMPLISSEZ
(Format: YYYY)]], "")</f>
        <v>2018</v>
      </c>
      <c r="B45">
        <f>IFERROR(Tableau1[[#This Row],[SEMAINE
REMPLISSEZ
(Format: Isoweek 1 à 52 ou 53)]],"")</f>
        <v>42</v>
      </c>
      <c r="C45">
        <f>IFERROR(Tableau1[[#This Row],[INCIDENCE
REMPLISSEZ]],"")</f>
        <v>21</v>
      </c>
      <c r="D45" s="5" t="e" cm="1">
        <f t="array" ref="D45">_xlfn.LET(_xlpm.a,INDEX(threshold_output[],MATCH(Table253[[#This Row],[Week]]&amp;Table253[[#This Row],[Year]],threshold_output[Week]&amp;threshold_output[Year],0),3),IF(ISBLANK(_xlpm.a),"",_xlpm.a))</f>
        <v>#N/A</v>
      </c>
      <c r="E45" t="str">
        <f>IFERROR(Tableau1[[#This Row],[Label (Year-Week)
(automated - do not fill manually)]],"")</f>
        <v>2018-W42</v>
      </c>
    </row>
    <row r="46" spans="1:5">
      <c r="A46">
        <f>IFERROR(Tableau1[[#This Row],[ANNEE
REMPLISSEZ
(Format: YYYY)]], "")</f>
        <v>2018</v>
      </c>
      <c r="B46">
        <f>IFERROR(Tableau1[[#This Row],[SEMAINE
REMPLISSEZ
(Format: Isoweek 1 à 52 ou 53)]],"")</f>
        <v>43</v>
      </c>
      <c r="C46">
        <f>IFERROR(Tableau1[[#This Row],[INCIDENCE
REMPLISSEZ]],"")</f>
        <v>16</v>
      </c>
      <c r="D46" s="5" t="e" cm="1">
        <f t="array" ref="D46">_xlfn.LET(_xlpm.a,INDEX(threshold_output[],MATCH(Table253[[#This Row],[Week]]&amp;Table253[[#This Row],[Year]],threshold_output[Week]&amp;threshold_output[Year],0),3),IF(ISBLANK(_xlpm.a),"",_xlpm.a))</f>
        <v>#N/A</v>
      </c>
      <c r="E46" t="str">
        <f>IFERROR(Tableau1[[#This Row],[Label (Year-Week)
(automated - do not fill manually)]],"")</f>
        <v>2018-W43</v>
      </c>
    </row>
    <row r="47" spans="1:5">
      <c r="A47">
        <f>IFERROR(Tableau1[[#This Row],[ANNEE
REMPLISSEZ
(Format: YYYY)]], "")</f>
        <v>2018</v>
      </c>
      <c r="B47">
        <f>IFERROR(Tableau1[[#This Row],[SEMAINE
REMPLISSEZ
(Format: Isoweek 1 à 52 ou 53)]],"")</f>
        <v>44</v>
      </c>
      <c r="C47">
        <f>IFERROR(Tableau1[[#This Row],[INCIDENCE
REMPLISSEZ]],"")</f>
        <v>10</v>
      </c>
      <c r="D47" s="5" t="e" cm="1">
        <f t="array" ref="D47">_xlfn.LET(_xlpm.a,INDEX(threshold_output[],MATCH(Table253[[#This Row],[Week]]&amp;Table253[[#This Row],[Year]],threshold_output[Week]&amp;threshold_output[Year],0),3),IF(ISBLANK(_xlpm.a),"",_xlpm.a))</f>
        <v>#N/A</v>
      </c>
      <c r="E47" t="str">
        <f>IFERROR(Tableau1[[#This Row],[Label (Year-Week)
(automated - do not fill manually)]],"")</f>
        <v>2018-W44</v>
      </c>
    </row>
    <row r="48" spans="1:5">
      <c r="A48">
        <f>IFERROR(Tableau1[[#This Row],[ANNEE
REMPLISSEZ
(Format: YYYY)]], "")</f>
        <v>2018</v>
      </c>
      <c r="B48">
        <f>IFERROR(Tableau1[[#This Row],[SEMAINE
REMPLISSEZ
(Format: Isoweek 1 à 52 ou 53)]],"")</f>
        <v>45</v>
      </c>
      <c r="C48">
        <f>IFERROR(Tableau1[[#This Row],[INCIDENCE
REMPLISSEZ]],"")</f>
        <v>9</v>
      </c>
      <c r="D48" s="5" t="e" cm="1">
        <f t="array" ref="D48">_xlfn.LET(_xlpm.a,INDEX(threshold_output[],MATCH(Table253[[#This Row],[Week]]&amp;Table253[[#This Row],[Year]],threshold_output[Week]&amp;threshold_output[Year],0),3),IF(ISBLANK(_xlpm.a),"",_xlpm.a))</f>
        <v>#N/A</v>
      </c>
      <c r="E48" t="str">
        <f>IFERROR(Tableau1[[#This Row],[Label (Year-Week)
(automated - do not fill manually)]],"")</f>
        <v>2018-W45</v>
      </c>
    </row>
    <row r="49" spans="1:5">
      <c r="A49">
        <f>IFERROR(Tableau1[[#This Row],[ANNEE
REMPLISSEZ
(Format: YYYY)]], "")</f>
        <v>2018</v>
      </c>
      <c r="B49">
        <f>IFERROR(Tableau1[[#This Row],[SEMAINE
REMPLISSEZ
(Format: Isoweek 1 à 52 ou 53)]],"")</f>
        <v>46</v>
      </c>
      <c r="C49">
        <f>IFERROR(Tableau1[[#This Row],[INCIDENCE
REMPLISSEZ]],"")</f>
        <v>7</v>
      </c>
      <c r="D49" s="5" t="e" cm="1">
        <f t="array" ref="D49">_xlfn.LET(_xlpm.a,INDEX(threshold_output[],MATCH(Table253[[#This Row],[Week]]&amp;Table253[[#This Row],[Year]],threshold_output[Week]&amp;threshold_output[Year],0),3),IF(ISBLANK(_xlpm.a),"",_xlpm.a))</f>
        <v>#N/A</v>
      </c>
      <c r="E49" t="str">
        <f>IFERROR(Tableau1[[#This Row],[Label (Year-Week)
(automated - do not fill manually)]],"")</f>
        <v>2018-W46</v>
      </c>
    </row>
    <row r="50" spans="1:5">
      <c r="A50">
        <f>IFERROR(Tableau1[[#This Row],[ANNEE
REMPLISSEZ
(Format: YYYY)]], "")</f>
        <v>2018</v>
      </c>
      <c r="B50">
        <f>IFERROR(Tableau1[[#This Row],[SEMAINE
REMPLISSEZ
(Format: Isoweek 1 à 52 ou 53)]],"")</f>
        <v>47</v>
      </c>
      <c r="C50">
        <f>IFERROR(Tableau1[[#This Row],[INCIDENCE
REMPLISSEZ]],"")</f>
        <v>9</v>
      </c>
      <c r="D50" s="5" t="e" cm="1">
        <f t="array" ref="D50">_xlfn.LET(_xlpm.a,INDEX(threshold_output[],MATCH(Table253[[#This Row],[Week]]&amp;Table253[[#This Row],[Year]],threshold_output[Week]&amp;threshold_output[Year],0),3),IF(ISBLANK(_xlpm.a),"",_xlpm.a))</f>
        <v>#N/A</v>
      </c>
      <c r="E50" t="str">
        <f>IFERROR(Tableau1[[#This Row],[Label (Year-Week)
(automated - do not fill manually)]],"")</f>
        <v>2018-W47</v>
      </c>
    </row>
    <row r="51" spans="1:5">
      <c r="A51">
        <f>IFERROR(Tableau1[[#This Row],[ANNEE
REMPLISSEZ
(Format: YYYY)]], "")</f>
        <v>2018</v>
      </c>
      <c r="B51">
        <f>IFERROR(Tableau1[[#This Row],[SEMAINE
REMPLISSEZ
(Format: Isoweek 1 à 52 ou 53)]],"")</f>
        <v>48</v>
      </c>
      <c r="C51">
        <f>IFERROR(Tableau1[[#This Row],[INCIDENCE
REMPLISSEZ]],"")</f>
        <v>5</v>
      </c>
      <c r="D51" s="5" t="e" cm="1">
        <f t="array" ref="D51">_xlfn.LET(_xlpm.a,INDEX(threshold_output[],MATCH(Table253[[#This Row],[Week]]&amp;Table253[[#This Row],[Year]],threshold_output[Week]&amp;threshold_output[Year],0),3),IF(ISBLANK(_xlpm.a),"",_xlpm.a))</f>
        <v>#N/A</v>
      </c>
      <c r="E51" t="str">
        <f>IFERROR(Tableau1[[#This Row],[Label (Year-Week)
(automated - do not fill manually)]],"")</f>
        <v>2018-W48</v>
      </c>
    </row>
    <row r="52" spans="1:5">
      <c r="A52">
        <f>IFERROR(Tableau1[[#This Row],[ANNEE
REMPLISSEZ
(Format: YYYY)]], "")</f>
        <v>2018</v>
      </c>
      <c r="B52">
        <f>IFERROR(Tableau1[[#This Row],[SEMAINE
REMPLISSEZ
(Format: Isoweek 1 à 52 ou 53)]],"")</f>
        <v>49</v>
      </c>
      <c r="C52">
        <f>IFERROR(Tableau1[[#This Row],[INCIDENCE
REMPLISSEZ]],"")</f>
        <v>18</v>
      </c>
      <c r="D52" s="5" t="e" cm="1">
        <f t="array" ref="D52">_xlfn.LET(_xlpm.a,INDEX(threshold_output[],MATCH(Table253[[#This Row],[Week]]&amp;Table253[[#This Row],[Year]],threshold_output[Week]&amp;threshold_output[Year],0),3),IF(ISBLANK(_xlpm.a),"",_xlpm.a))</f>
        <v>#N/A</v>
      </c>
      <c r="E52" t="str">
        <f>IFERROR(Tableau1[[#This Row],[Label (Year-Week)
(automated - do not fill manually)]],"")</f>
        <v>2018-W49</v>
      </c>
    </row>
    <row r="53" spans="1:5">
      <c r="A53">
        <f>IFERROR(Tableau1[[#This Row],[ANNEE
REMPLISSEZ
(Format: YYYY)]], "")</f>
        <v>2018</v>
      </c>
      <c r="B53">
        <f>IFERROR(Tableau1[[#This Row],[SEMAINE
REMPLISSEZ
(Format: Isoweek 1 à 52 ou 53)]],"")</f>
        <v>50</v>
      </c>
      <c r="C53">
        <f>IFERROR(Tableau1[[#This Row],[INCIDENCE
REMPLISSEZ]],"")</f>
        <v>23</v>
      </c>
      <c r="D53" s="5" t="e" cm="1">
        <f t="array" ref="D53">_xlfn.LET(_xlpm.a,INDEX(threshold_output[],MATCH(Table253[[#This Row],[Week]]&amp;Table253[[#This Row],[Year]],threshold_output[Week]&amp;threshold_output[Year],0),3),IF(ISBLANK(_xlpm.a),"",_xlpm.a))</f>
        <v>#N/A</v>
      </c>
      <c r="E53" t="str">
        <f>IFERROR(Tableau1[[#This Row],[Label (Year-Week)
(automated - do not fill manually)]],"")</f>
        <v>2018-W50</v>
      </c>
    </row>
    <row r="54" spans="1:5">
      <c r="A54">
        <f>IFERROR(Tableau1[[#This Row],[ANNEE
REMPLISSEZ
(Format: YYYY)]], "")</f>
        <v>2018</v>
      </c>
      <c r="B54">
        <f>IFERROR(Tableau1[[#This Row],[SEMAINE
REMPLISSEZ
(Format: Isoweek 1 à 52 ou 53)]],"")</f>
        <v>51</v>
      </c>
      <c r="C54">
        <f>IFERROR(Tableau1[[#This Row],[INCIDENCE
REMPLISSEZ]],"")</f>
        <v>25</v>
      </c>
      <c r="D54" s="5" t="e" cm="1">
        <f t="array" ref="D54">_xlfn.LET(_xlpm.a,INDEX(threshold_output[],MATCH(Table253[[#This Row],[Week]]&amp;Table253[[#This Row],[Year]],threshold_output[Week]&amp;threshold_output[Year],0),3),IF(ISBLANK(_xlpm.a),"",_xlpm.a))</f>
        <v>#N/A</v>
      </c>
      <c r="E54" t="str">
        <f>IFERROR(Tableau1[[#This Row],[Label (Year-Week)
(automated - do not fill manually)]],"")</f>
        <v>2018-W51</v>
      </c>
    </row>
    <row r="55" spans="1:5">
      <c r="A55">
        <f>IFERROR(Tableau1[[#This Row],[ANNEE
REMPLISSEZ
(Format: YYYY)]], "")</f>
        <v>2018</v>
      </c>
      <c r="B55">
        <f>IFERROR(Tableau1[[#This Row],[SEMAINE
REMPLISSEZ
(Format: Isoweek 1 à 52 ou 53)]],"")</f>
        <v>52</v>
      </c>
      <c r="C55">
        <f>IFERROR(Tableau1[[#This Row],[INCIDENCE
REMPLISSEZ]],"")</f>
        <v>37</v>
      </c>
      <c r="D55" s="5" t="e" cm="1">
        <f t="array" ref="D55">_xlfn.LET(_xlpm.a,INDEX(threshold_output[],MATCH(Table253[[#This Row],[Week]]&amp;Table253[[#This Row],[Year]],threshold_output[Week]&amp;threshold_output[Year],0),3),IF(ISBLANK(_xlpm.a),"",_xlpm.a))</f>
        <v>#N/A</v>
      </c>
      <c r="E55" t="str">
        <f>IFERROR(Tableau1[[#This Row],[Label (Year-Week)
(automated - do not fill manually)]],"")</f>
        <v>2018-W52</v>
      </c>
    </row>
    <row r="56" spans="1:5">
      <c r="A56">
        <f>IFERROR(Tableau1[[#This Row],[ANNEE
REMPLISSEZ
(Format: YYYY)]], "")</f>
        <v>2019</v>
      </c>
      <c r="B56">
        <f>IFERROR(Tableau1[[#This Row],[SEMAINE
REMPLISSEZ
(Format: Isoweek 1 à 52 ou 53)]],"")</f>
        <v>1</v>
      </c>
      <c r="C56">
        <f>IFERROR(Tableau1[[#This Row],[INCIDENCE
REMPLISSEZ]],"")</f>
        <v>45</v>
      </c>
      <c r="D56" s="5" t="e" cm="1">
        <f t="array" ref="D56">_xlfn.LET(_xlpm.a,INDEX(threshold_output[],MATCH(Table253[[#This Row],[Week]]&amp;Table253[[#This Row],[Year]],threshold_output[Week]&amp;threshold_output[Year],0),3),IF(ISBLANK(_xlpm.a),"",_xlpm.a))</f>
        <v>#N/A</v>
      </c>
      <c r="E56" t="str">
        <f>IFERROR(Tableau1[[#This Row],[Label (Year-Week)
(automated - do not fill manually)]],"")</f>
        <v>2019-W01</v>
      </c>
    </row>
    <row r="57" spans="1:5">
      <c r="A57">
        <f>IFERROR(Tableau1[[#This Row],[ANNEE
REMPLISSEZ
(Format: YYYY)]], "")</f>
        <v>2019</v>
      </c>
      <c r="B57">
        <f>IFERROR(Tableau1[[#This Row],[SEMAINE
REMPLISSEZ
(Format: Isoweek 1 à 52 ou 53)]],"")</f>
        <v>2</v>
      </c>
      <c r="C57">
        <f>IFERROR(Tableau1[[#This Row],[INCIDENCE
REMPLISSEZ]],"")</f>
        <v>28</v>
      </c>
      <c r="D57" s="5" t="e" cm="1">
        <f t="array" ref="D57">_xlfn.LET(_xlpm.a,INDEX(threshold_output[],MATCH(Table253[[#This Row],[Week]]&amp;Table253[[#This Row],[Year]],threshold_output[Week]&amp;threshold_output[Year],0),3),IF(ISBLANK(_xlpm.a),"",_xlpm.a))</f>
        <v>#N/A</v>
      </c>
      <c r="E57" t="str">
        <f>IFERROR(Tableau1[[#This Row],[Label (Year-Week)
(automated - do not fill manually)]],"")</f>
        <v>2019-W02</v>
      </c>
    </row>
    <row r="58" spans="1:5">
      <c r="A58">
        <f>IFERROR(Tableau1[[#This Row],[ANNEE
REMPLISSEZ
(Format: YYYY)]], "")</f>
        <v>2019</v>
      </c>
      <c r="B58">
        <f>IFERROR(Tableau1[[#This Row],[SEMAINE
REMPLISSEZ
(Format: Isoweek 1 à 52 ou 53)]],"")</f>
        <v>3</v>
      </c>
      <c r="C58">
        <f>IFERROR(Tableau1[[#This Row],[INCIDENCE
REMPLISSEZ]],"")</f>
        <v>27</v>
      </c>
      <c r="D58" s="5" t="e" cm="1">
        <f t="array" ref="D58">_xlfn.LET(_xlpm.a,INDEX(threshold_output[],MATCH(Table253[[#This Row],[Week]]&amp;Table253[[#This Row],[Year]],threshold_output[Week]&amp;threshold_output[Year],0),3),IF(ISBLANK(_xlpm.a),"",_xlpm.a))</f>
        <v>#N/A</v>
      </c>
      <c r="E58" t="str">
        <f>IFERROR(Tableau1[[#This Row],[Label (Year-Week)
(automated - do not fill manually)]],"")</f>
        <v>2019-W03</v>
      </c>
    </row>
    <row r="59" spans="1:5">
      <c r="A59">
        <f>IFERROR(Tableau1[[#This Row],[ANNEE
REMPLISSEZ
(Format: YYYY)]], "")</f>
        <v>2019</v>
      </c>
      <c r="B59">
        <f>IFERROR(Tableau1[[#This Row],[SEMAINE
REMPLISSEZ
(Format: Isoweek 1 à 52 ou 53)]],"")</f>
        <v>4</v>
      </c>
      <c r="C59">
        <f>IFERROR(Tableau1[[#This Row],[INCIDENCE
REMPLISSEZ]],"")</f>
        <v>25</v>
      </c>
      <c r="D59" s="5" t="e" cm="1">
        <f t="array" ref="D59">_xlfn.LET(_xlpm.a,INDEX(threshold_output[],MATCH(Table253[[#This Row],[Week]]&amp;Table253[[#This Row],[Year]],threshold_output[Week]&amp;threshold_output[Year],0),3),IF(ISBLANK(_xlpm.a),"",_xlpm.a))</f>
        <v>#N/A</v>
      </c>
      <c r="E59" t="str">
        <f>IFERROR(Tableau1[[#This Row],[Label (Year-Week)
(automated - do not fill manually)]],"")</f>
        <v>2019-W04</v>
      </c>
    </row>
    <row r="60" spans="1:5">
      <c r="A60">
        <f>IFERROR(Tableau1[[#This Row],[ANNEE
REMPLISSEZ
(Format: YYYY)]], "")</f>
        <v>2019</v>
      </c>
      <c r="B60">
        <f>IFERROR(Tableau1[[#This Row],[SEMAINE
REMPLISSEZ
(Format: Isoweek 1 à 52 ou 53)]],"")</f>
        <v>5</v>
      </c>
      <c r="C60">
        <f>IFERROR(Tableau1[[#This Row],[INCIDENCE
REMPLISSEZ]],"")</f>
        <v>20</v>
      </c>
      <c r="D60" s="5" t="e" cm="1">
        <f t="array" ref="D60">_xlfn.LET(_xlpm.a,INDEX(threshold_output[],MATCH(Table253[[#This Row],[Week]]&amp;Table253[[#This Row],[Year]],threshold_output[Week]&amp;threshold_output[Year],0),3),IF(ISBLANK(_xlpm.a),"",_xlpm.a))</f>
        <v>#N/A</v>
      </c>
      <c r="E60" t="str">
        <f>IFERROR(Tableau1[[#This Row],[Label (Year-Week)
(automated - do not fill manually)]],"")</f>
        <v>2019-W05</v>
      </c>
    </row>
    <row r="61" spans="1:5">
      <c r="A61">
        <f>IFERROR(Tableau1[[#This Row],[ANNEE
REMPLISSEZ
(Format: YYYY)]], "")</f>
        <v>2019</v>
      </c>
      <c r="B61">
        <f>IFERROR(Tableau1[[#This Row],[SEMAINE
REMPLISSEZ
(Format: Isoweek 1 à 52 ou 53)]],"")</f>
        <v>6</v>
      </c>
      <c r="C61">
        <f>IFERROR(Tableau1[[#This Row],[INCIDENCE
REMPLISSEZ]],"")</f>
        <v>20</v>
      </c>
      <c r="D61" s="5" t="e" cm="1">
        <f t="array" ref="D61">_xlfn.LET(_xlpm.a,INDEX(threshold_output[],MATCH(Table253[[#This Row],[Week]]&amp;Table253[[#This Row],[Year]],threshold_output[Week]&amp;threshold_output[Year],0),3),IF(ISBLANK(_xlpm.a),"",_xlpm.a))</f>
        <v>#N/A</v>
      </c>
      <c r="E61" t="str">
        <f>IFERROR(Tableau1[[#This Row],[Label (Year-Week)
(automated - do not fill manually)]],"")</f>
        <v>2019-W06</v>
      </c>
    </row>
    <row r="62" spans="1:5">
      <c r="A62">
        <f>IFERROR(Tableau1[[#This Row],[ANNEE
REMPLISSEZ
(Format: YYYY)]], "")</f>
        <v>2019</v>
      </c>
      <c r="B62">
        <f>IFERROR(Tableau1[[#This Row],[SEMAINE
REMPLISSEZ
(Format: Isoweek 1 à 52 ou 53)]],"")</f>
        <v>7</v>
      </c>
      <c r="C62">
        <f>IFERROR(Tableau1[[#This Row],[INCIDENCE
REMPLISSEZ]],"")</f>
        <v>18</v>
      </c>
      <c r="D62" s="5" t="e" cm="1">
        <f t="array" ref="D62">_xlfn.LET(_xlpm.a,INDEX(threshold_output[],MATCH(Table253[[#This Row],[Week]]&amp;Table253[[#This Row],[Year]],threshold_output[Week]&amp;threshold_output[Year],0),3),IF(ISBLANK(_xlpm.a),"",_xlpm.a))</f>
        <v>#N/A</v>
      </c>
      <c r="E62" t="str">
        <f>IFERROR(Tableau1[[#This Row],[Label (Year-Week)
(automated - do not fill manually)]],"")</f>
        <v>2019-W07</v>
      </c>
    </row>
    <row r="63" spans="1:5">
      <c r="A63">
        <f>IFERROR(Tableau1[[#This Row],[ANNEE
REMPLISSEZ
(Format: YYYY)]], "")</f>
        <v>2019</v>
      </c>
      <c r="B63">
        <f>IFERROR(Tableau1[[#This Row],[SEMAINE
REMPLISSEZ
(Format: Isoweek 1 à 52 ou 53)]],"")</f>
        <v>8</v>
      </c>
      <c r="C63">
        <f>IFERROR(Tableau1[[#This Row],[INCIDENCE
REMPLISSEZ]],"")</f>
        <v>28</v>
      </c>
      <c r="D63" s="5" t="e" cm="1">
        <f t="array" ref="D63">_xlfn.LET(_xlpm.a,INDEX(threshold_output[],MATCH(Table253[[#This Row],[Week]]&amp;Table253[[#This Row],[Year]],threshold_output[Week]&amp;threshold_output[Year],0),3),IF(ISBLANK(_xlpm.a),"",_xlpm.a))</f>
        <v>#N/A</v>
      </c>
      <c r="E63" t="str">
        <f>IFERROR(Tableau1[[#This Row],[Label (Year-Week)
(automated - do not fill manually)]],"")</f>
        <v>2019-W08</v>
      </c>
    </row>
    <row r="64" spans="1:5">
      <c r="A64">
        <f>IFERROR(Tableau1[[#This Row],[ANNEE
REMPLISSEZ
(Format: YYYY)]], "")</f>
        <v>2019</v>
      </c>
      <c r="B64">
        <f>IFERROR(Tableau1[[#This Row],[SEMAINE
REMPLISSEZ
(Format: Isoweek 1 à 52 ou 53)]],"")</f>
        <v>9</v>
      </c>
      <c r="C64">
        <f>IFERROR(Tableau1[[#This Row],[INCIDENCE
REMPLISSEZ]],"")</f>
        <v>15</v>
      </c>
      <c r="D64" s="5" t="e" cm="1">
        <f t="array" ref="D64">_xlfn.LET(_xlpm.a,INDEX(threshold_output[],MATCH(Table253[[#This Row],[Week]]&amp;Table253[[#This Row],[Year]],threshold_output[Week]&amp;threshold_output[Year],0),3),IF(ISBLANK(_xlpm.a),"",_xlpm.a))</f>
        <v>#N/A</v>
      </c>
      <c r="E64" t="str">
        <f>IFERROR(Tableau1[[#This Row],[Label (Year-Week)
(automated - do not fill manually)]],"")</f>
        <v>2019-W09</v>
      </c>
    </row>
    <row r="65" spans="1:5">
      <c r="A65">
        <f>IFERROR(Tableau1[[#This Row],[ANNEE
REMPLISSEZ
(Format: YYYY)]], "")</f>
        <v>2019</v>
      </c>
      <c r="B65">
        <f>IFERROR(Tableau1[[#This Row],[SEMAINE
REMPLISSEZ
(Format: Isoweek 1 à 52 ou 53)]],"")</f>
        <v>10</v>
      </c>
      <c r="C65">
        <f>IFERROR(Tableau1[[#This Row],[INCIDENCE
REMPLISSEZ]],"")</f>
        <v>5</v>
      </c>
      <c r="D65" s="5" t="e" cm="1">
        <f t="array" ref="D65">_xlfn.LET(_xlpm.a,INDEX(threshold_output[],MATCH(Table253[[#This Row],[Week]]&amp;Table253[[#This Row],[Year]],threshold_output[Week]&amp;threshold_output[Year],0),3),IF(ISBLANK(_xlpm.a),"",_xlpm.a))</f>
        <v>#N/A</v>
      </c>
      <c r="E65" t="str">
        <f>IFERROR(Tableau1[[#This Row],[Label (Year-Week)
(automated - do not fill manually)]],"")</f>
        <v>2019-W10</v>
      </c>
    </row>
    <row r="66" spans="1:5">
      <c r="A66">
        <f>IFERROR(Tableau1[[#This Row],[ANNEE
REMPLISSEZ
(Format: YYYY)]], "")</f>
        <v>2019</v>
      </c>
      <c r="B66">
        <f>IFERROR(Tableau1[[#This Row],[SEMAINE
REMPLISSEZ
(Format: Isoweek 1 à 52 ou 53)]],"")</f>
        <v>11</v>
      </c>
      <c r="C66">
        <f>IFERROR(Tableau1[[#This Row],[INCIDENCE
REMPLISSEZ]],"")</f>
        <v>8</v>
      </c>
      <c r="D66" s="5" t="e" cm="1">
        <f t="array" ref="D66">_xlfn.LET(_xlpm.a,INDEX(threshold_output[],MATCH(Table253[[#This Row],[Week]]&amp;Table253[[#This Row],[Year]],threshold_output[Week]&amp;threshold_output[Year],0),3),IF(ISBLANK(_xlpm.a),"",_xlpm.a))</f>
        <v>#N/A</v>
      </c>
      <c r="E66" t="str">
        <f>IFERROR(Tableau1[[#This Row],[Label (Year-Week)
(automated - do not fill manually)]],"")</f>
        <v>2019-W11</v>
      </c>
    </row>
    <row r="67" spans="1:5">
      <c r="A67">
        <f>IFERROR(Tableau1[[#This Row],[ANNEE
REMPLISSEZ
(Format: YYYY)]], "")</f>
        <v>2019</v>
      </c>
      <c r="B67">
        <f>IFERROR(Tableau1[[#This Row],[SEMAINE
REMPLISSEZ
(Format: Isoweek 1 à 52 ou 53)]],"")</f>
        <v>12</v>
      </c>
      <c r="C67">
        <f>IFERROR(Tableau1[[#This Row],[INCIDENCE
REMPLISSEZ]],"")</f>
        <v>7</v>
      </c>
      <c r="D67" s="5" t="e" cm="1">
        <f t="array" ref="D67">_xlfn.LET(_xlpm.a,INDEX(threshold_output[],MATCH(Table253[[#This Row],[Week]]&amp;Table253[[#This Row],[Year]],threshold_output[Week]&amp;threshold_output[Year],0),3),IF(ISBLANK(_xlpm.a),"",_xlpm.a))</f>
        <v>#N/A</v>
      </c>
      <c r="E67" t="str">
        <f>IFERROR(Tableau1[[#This Row],[Label (Year-Week)
(automated - do not fill manually)]],"")</f>
        <v>2019-W12</v>
      </c>
    </row>
    <row r="68" spans="1:5">
      <c r="A68">
        <f>IFERROR(Tableau1[[#This Row],[ANNEE
REMPLISSEZ
(Format: YYYY)]], "")</f>
        <v>2019</v>
      </c>
      <c r="B68">
        <f>IFERROR(Tableau1[[#This Row],[SEMAINE
REMPLISSEZ
(Format: Isoweek 1 à 52 ou 53)]],"")</f>
        <v>13</v>
      </c>
      <c r="C68">
        <f>IFERROR(Tableau1[[#This Row],[INCIDENCE
REMPLISSEZ]],"")</f>
        <v>10</v>
      </c>
      <c r="D68" s="5" t="e" cm="1">
        <f t="array" ref="D68">_xlfn.LET(_xlpm.a,INDEX(threshold_output[],MATCH(Table253[[#This Row],[Week]]&amp;Table253[[#This Row],[Year]],threshold_output[Week]&amp;threshold_output[Year],0),3),IF(ISBLANK(_xlpm.a),"",_xlpm.a))</f>
        <v>#N/A</v>
      </c>
      <c r="E68" t="str">
        <f>IFERROR(Tableau1[[#This Row],[Label (Year-Week)
(automated - do not fill manually)]],"")</f>
        <v>2019-W13</v>
      </c>
    </row>
    <row r="69" spans="1:5">
      <c r="A69">
        <f>IFERROR(Tableau1[[#This Row],[ANNEE
REMPLISSEZ
(Format: YYYY)]], "")</f>
        <v>2019</v>
      </c>
      <c r="B69">
        <f>IFERROR(Tableau1[[#This Row],[SEMAINE
REMPLISSEZ
(Format: Isoweek 1 à 52 ou 53)]],"")</f>
        <v>14</v>
      </c>
      <c r="C69">
        <f>IFERROR(Tableau1[[#This Row],[INCIDENCE
REMPLISSEZ]],"")</f>
        <v>12</v>
      </c>
      <c r="D69" s="5" t="e" cm="1">
        <f t="array" ref="D69">_xlfn.LET(_xlpm.a,INDEX(threshold_output[],MATCH(Table253[[#This Row],[Week]]&amp;Table253[[#This Row],[Year]],threshold_output[Week]&amp;threshold_output[Year],0),3),IF(ISBLANK(_xlpm.a),"",_xlpm.a))</f>
        <v>#N/A</v>
      </c>
      <c r="E69" t="str">
        <f>IFERROR(Tableau1[[#This Row],[Label (Year-Week)
(automated - do not fill manually)]],"")</f>
        <v>2019-W14</v>
      </c>
    </row>
    <row r="70" spans="1:5">
      <c r="A70">
        <f>IFERROR(Tableau1[[#This Row],[ANNEE
REMPLISSEZ
(Format: YYYY)]], "")</f>
        <v>2019</v>
      </c>
      <c r="B70">
        <f>IFERROR(Tableau1[[#This Row],[SEMAINE
REMPLISSEZ
(Format: Isoweek 1 à 52 ou 53)]],"")</f>
        <v>15</v>
      </c>
      <c r="C70">
        <f>IFERROR(Tableau1[[#This Row],[INCIDENCE
REMPLISSEZ]],"")</f>
        <v>8</v>
      </c>
      <c r="D70" s="5" t="e" cm="1">
        <f t="array" ref="D70">_xlfn.LET(_xlpm.a,INDEX(threshold_output[],MATCH(Table253[[#This Row],[Week]]&amp;Table253[[#This Row],[Year]],threshold_output[Week]&amp;threshold_output[Year],0),3),IF(ISBLANK(_xlpm.a),"",_xlpm.a))</f>
        <v>#N/A</v>
      </c>
      <c r="E70" t="str">
        <f>IFERROR(Tableau1[[#This Row],[Label (Year-Week)
(automated - do not fill manually)]],"")</f>
        <v>2019-W15</v>
      </c>
    </row>
    <row r="71" spans="1:5">
      <c r="A71">
        <f>IFERROR(Tableau1[[#This Row],[ANNEE
REMPLISSEZ
(Format: YYYY)]], "")</f>
        <v>2019</v>
      </c>
      <c r="B71">
        <f>IFERROR(Tableau1[[#This Row],[SEMAINE
REMPLISSEZ
(Format: Isoweek 1 à 52 ou 53)]],"")</f>
        <v>16</v>
      </c>
      <c r="C71">
        <f>IFERROR(Tableau1[[#This Row],[INCIDENCE
REMPLISSEZ]],"")</f>
        <v>6</v>
      </c>
      <c r="D71" s="5" t="e" cm="1">
        <f t="array" ref="D71">_xlfn.LET(_xlpm.a,INDEX(threshold_output[],MATCH(Table253[[#This Row],[Week]]&amp;Table253[[#This Row],[Year]],threshold_output[Week]&amp;threshold_output[Year],0),3),IF(ISBLANK(_xlpm.a),"",_xlpm.a))</f>
        <v>#N/A</v>
      </c>
      <c r="E71" t="str">
        <f>IFERROR(Tableau1[[#This Row],[Label (Year-Week)
(automated - do not fill manually)]],"")</f>
        <v>2019-W16</v>
      </c>
    </row>
    <row r="72" spans="1:5">
      <c r="A72">
        <f>IFERROR(Tableau1[[#This Row],[ANNEE
REMPLISSEZ
(Format: YYYY)]], "")</f>
        <v>2019</v>
      </c>
      <c r="B72">
        <f>IFERROR(Tableau1[[#This Row],[SEMAINE
REMPLISSEZ
(Format: Isoweek 1 à 52 ou 53)]],"")</f>
        <v>17</v>
      </c>
      <c r="C72">
        <f>IFERROR(Tableau1[[#This Row],[INCIDENCE
REMPLISSEZ]],"")</f>
        <v>7</v>
      </c>
      <c r="D72" s="5" t="e" cm="1">
        <f t="array" ref="D72">_xlfn.LET(_xlpm.a,INDEX(threshold_output[],MATCH(Table253[[#This Row],[Week]]&amp;Table253[[#This Row],[Year]],threshold_output[Week]&amp;threshold_output[Year],0),3),IF(ISBLANK(_xlpm.a),"",_xlpm.a))</f>
        <v>#N/A</v>
      </c>
      <c r="E72" t="str">
        <f>IFERROR(Tableau1[[#This Row],[Label (Year-Week)
(automated - do not fill manually)]],"")</f>
        <v>2019-W17</v>
      </c>
    </row>
    <row r="73" spans="1:5">
      <c r="A73">
        <f>IFERROR(Tableau1[[#This Row],[ANNEE
REMPLISSEZ
(Format: YYYY)]], "")</f>
        <v>2019</v>
      </c>
      <c r="B73">
        <f>IFERROR(Tableau1[[#This Row],[SEMAINE
REMPLISSEZ
(Format: Isoweek 1 à 52 ou 53)]],"")</f>
        <v>18</v>
      </c>
      <c r="C73">
        <f>IFERROR(Tableau1[[#This Row],[INCIDENCE
REMPLISSEZ]],"")</f>
        <v>4</v>
      </c>
      <c r="D73" s="5" t="e" cm="1">
        <f t="array" ref="D73">_xlfn.LET(_xlpm.a,INDEX(threshold_output[],MATCH(Table253[[#This Row],[Week]]&amp;Table253[[#This Row],[Year]],threshold_output[Week]&amp;threshold_output[Year],0),3),IF(ISBLANK(_xlpm.a),"",_xlpm.a))</f>
        <v>#N/A</v>
      </c>
      <c r="E73" t="str">
        <f>IFERROR(Tableau1[[#This Row],[Label (Year-Week)
(automated - do not fill manually)]],"")</f>
        <v>2019-W18</v>
      </c>
    </row>
    <row r="74" spans="1:5">
      <c r="A74">
        <f>IFERROR(Tableau1[[#This Row],[ANNEE
REMPLISSEZ
(Format: YYYY)]], "")</f>
        <v>2019</v>
      </c>
      <c r="B74">
        <f>IFERROR(Tableau1[[#This Row],[SEMAINE
REMPLISSEZ
(Format: Isoweek 1 à 52 ou 53)]],"")</f>
        <v>19</v>
      </c>
      <c r="C74">
        <f>IFERROR(Tableau1[[#This Row],[INCIDENCE
REMPLISSEZ]],"")</f>
        <v>1</v>
      </c>
      <c r="D74" s="5" t="e" cm="1">
        <f t="array" ref="D74">_xlfn.LET(_xlpm.a,INDEX(threshold_output[],MATCH(Table253[[#This Row],[Week]]&amp;Table253[[#This Row],[Year]],threshold_output[Week]&amp;threshold_output[Year],0),3),IF(ISBLANK(_xlpm.a),"",_xlpm.a))</f>
        <v>#N/A</v>
      </c>
      <c r="E74" t="str">
        <f>IFERROR(Tableau1[[#This Row],[Label (Year-Week)
(automated - do not fill manually)]],"")</f>
        <v>2019-W19</v>
      </c>
    </row>
    <row r="75" spans="1:5">
      <c r="A75">
        <f>IFERROR(Tableau1[[#This Row],[ANNEE
REMPLISSEZ
(Format: YYYY)]], "")</f>
        <v>2019</v>
      </c>
      <c r="B75">
        <f>IFERROR(Tableau1[[#This Row],[SEMAINE
REMPLISSEZ
(Format: Isoweek 1 à 52 ou 53)]],"")</f>
        <v>20</v>
      </c>
      <c r="C75">
        <f>IFERROR(Tableau1[[#This Row],[INCIDENCE
REMPLISSEZ]],"")</f>
        <v>0</v>
      </c>
      <c r="D75" s="5" t="e" cm="1">
        <f t="array" ref="D75">_xlfn.LET(_xlpm.a,INDEX(threshold_output[],MATCH(Table253[[#This Row],[Week]]&amp;Table253[[#This Row],[Year]],threshold_output[Week]&amp;threshold_output[Year],0),3),IF(ISBLANK(_xlpm.a),"",_xlpm.a))</f>
        <v>#N/A</v>
      </c>
      <c r="E75" t="str">
        <f>IFERROR(Tableau1[[#This Row],[Label (Year-Week)
(automated - do not fill manually)]],"")</f>
        <v>2019-W20</v>
      </c>
    </row>
    <row r="76" spans="1:5">
      <c r="A76">
        <f>IFERROR(Tableau1[[#This Row],[ANNEE
REMPLISSEZ
(Format: YYYY)]], "")</f>
        <v>2019</v>
      </c>
      <c r="B76">
        <f>IFERROR(Tableau1[[#This Row],[SEMAINE
REMPLISSEZ
(Format: Isoweek 1 à 52 ou 53)]],"")</f>
        <v>21</v>
      </c>
      <c r="C76">
        <f>IFERROR(Tableau1[[#This Row],[INCIDENCE
REMPLISSEZ]],"")</f>
        <v>0</v>
      </c>
      <c r="D76" s="5" t="e" cm="1">
        <f t="array" ref="D76">_xlfn.LET(_xlpm.a,INDEX(threshold_output[],MATCH(Table253[[#This Row],[Week]]&amp;Table253[[#This Row],[Year]],threshold_output[Week]&amp;threshold_output[Year],0),3),IF(ISBLANK(_xlpm.a),"",_xlpm.a))</f>
        <v>#N/A</v>
      </c>
      <c r="E76" t="str">
        <f>IFERROR(Tableau1[[#This Row],[Label (Year-Week)
(automated - do not fill manually)]],"")</f>
        <v>2019-W21</v>
      </c>
    </row>
    <row r="77" spans="1:5">
      <c r="A77">
        <f>IFERROR(Tableau1[[#This Row],[ANNEE
REMPLISSEZ
(Format: YYYY)]], "")</f>
        <v>2019</v>
      </c>
      <c r="B77">
        <f>IFERROR(Tableau1[[#This Row],[SEMAINE
REMPLISSEZ
(Format: Isoweek 1 à 52 ou 53)]],"")</f>
        <v>22</v>
      </c>
      <c r="C77">
        <f>IFERROR(Tableau1[[#This Row],[INCIDENCE
REMPLISSEZ]],"")</f>
        <v>3</v>
      </c>
      <c r="D77" s="5" t="e" cm="1">
        <f t="array" ref="D77">_xlfn.LET(_xlpm.a,INDEX(threshold_output[],MATCH(Table253[[#This Row],[Week]]&amp;Table253[[#This Row],[Year]],threshold_output[Week]&amp;threshold_output[Year],0),3),IF(ISBLANK(_xlpm.a),"",_xlpm.a))</f>
        <v>#N/A</v>
      </c>
      <c r="E77" t="str">
        <f>IFERROR(Tableau1[[#This Row],[Label (Year-Week)
(automated - do not fill manually)]],"")</f>
        <v>2019-W22</v>
      </c>
    </row>
    <row r="78" spans="1:5">
      <c r="A78">
        <f>IFERROR(Tableau1[[#This Row],[ANNEE
REMPLISSEZ
(Format: YYYY)]], "")</f>
        <v>2019</v>
      </c>
      <c r="B78">
        <f>IFERROR(Tableau1[[#This Row],[SEMAINE
REMPLISSEZ
(Format: Isoweek 1 à 52 ou 53)]],"")</f>
        <v>23</v>
      </c>
      <c r="C78">
        <f>IFERROR(Tableau1[[#This Row],[INCIDENCE
REMPLISSEZ]],"")</f>
        <v>5</v>
      </c>
      <c r="D78" s="5" t="e" cm="1">
        <f t="array" ref="D78">_xlfn.LET(_xlpm.a,INDEX(threshold_output[],MATCH(Table253[[#This Row],[Week]]&amp;Table253[[#This Row],[Year]],threshold_output[Week]&amp;threshold_output[Year],0),3),IF(ISBLANK(_xlpm.a),"",_xlpm.a))</f>
        <v>#N/A</v>
      </c>
      <c r="E78" t="str">
        <f>IFERROR(Tableau1[[#This Row],[Label (Year-Week)
(automated - do not fill manually)]],"")</f>
        <v>2019-W23</v>
      </c>
    </row>
    <row r="79" spans="1:5">
      <c r="A79">
        <f>IFERROR(Tableau1[[#This Row],[ANNEE
REMPLISSEZ
(Format: YYYY)]], "")</f>
        <v>2019</v>
      </c>
      <c r="B79">
        <f>IFERROR(Tableau1[[#This Row],[SEMAINE
REMPLISSEZ
(Format: Isoweek 1 à 52 ou 53)]],"")</f>
        <v>24</v>
      </c>
      <c r="C79">
        <f>IFERROR(Tableau1[[#This Row],[INCIDENCE
REMPLISSEZ]],"")</f>
        <v>8</v>
      </c>
      <c r="D79" s="5" t="e" cm="1">
        <f t="array" ref="D79">_xlfn.LET(_xlpm.a,INDEX(threshold_output[],MATCH(Table253[[#This Row],[Week]]&amp;Table253[[#This Row],[Year]],threshold_output[Week]&amp;threshold_output[Year],0),3),IF(ISBLANK(_xlpm.a),"",_xlpm.a))</f>
        <v>#N/A</v>
      </c>
      <c r="E79" t="str">
        <f>IFERROR(Tableau1[[#This Row],[Label (Year-Week)
(automated - do not fill manually)]],"")</f>
        <v>2019-W24</v>
      </c>
    </row>
    <row r="80" spans="1:5">
      <c r="A80">
        <f>IFERROR(Tableau1[[#This Row],[ANNEE
REMPLISSEZ
(Format: YYYY)]], "")</f>
        <v>2019</v>
      </c>
      <c r="B80">
        <f>IFERROR(Tableau1[[#This Row],[SEMAINE
REMPLISSEZ
(Format: Isoweek 1 à 52 ou 53)]],"")</f>
        <v>25</v>
      </c>
      <c r="C80">
        <f>IFERROR(Tableau1[[#This Row],[INCIDENCE
REMPLISSEZ]],"")</f>
        <v>11</v>
      </c>
      <c r="D80" s="5" t="e" cm="1">
        <f t="array" ref="D80">_xlfn.LET(_xlpm.a,INDEX(threshold_output[],MATCH(Table253[[#This Row],[Week]]&amp;Table253[[#This Row],[Year]],threshold_output[Week]&amp;threshold_output[Year],0),3),IF(ISBLANK(_xlpm.a),"",_xlpm.a))</f>
        <v>#N/A</v>
      </c>
      <c r="E80" t="str">
        <f>IFERROR(Tableau1[[#This Row],[Label (Year-Week)
(automated - do not fill manually)]],"")</f>
        <v>2019-W25</v>
      </c>
    </row>
    <row r="81" spans="1:5">
      <c r="A81">
        <f>IFERROR(Tableau1[[#This Row],[ANNEE
REMPLISSEZ
(Format: YYYY)]], "")</f>
        <v>2019</v>
      </c>
      <c r="B81">
        <f>IFERROR(Tableau1[[#This Row],[SEMAINE
REMPLISSEZ
(Format: Isoweek 1 à 52 ou 53)]],"")</f>
        <v>26</v>
      </c>
      <c r="C81">
        <f>IFERROR(Tableau1[[#This Row],[INCIDENCE
REMPLISSEZ]],"")</f>
        <v>5</v>
      </c>
      <c r="D81" s="5" t="e" cm="1">
        <f t="array" ref="D81">_xlfn.LET(_xlpm.a,INDEX(threshold_output[],MATCH(Table253[[#This Row],[Week]]&amp;Table253[[#This Row],[Year]],threshold_output[Week]&amp;threshold_output[Year],0),3),IF(ISBLANK(_xlpm.a),"",_xlpm.a))</f>
        <v>#N/A</v>
      </c>
      <c r="E81" t="str">
        <f>IFERROR(Tableau1[[#This Row],[Label (Year-Week)
(automated - do not fill manually)]],"")</f>
        <v>2019-W26</v>
      </c>
    </row>
    <row r="82" spans="1:5">
      <c r="A82">
        <f>IFERROR(Tableau1[[#This Row],[ANNEE
REMPLISSEZ
(Format: YYYY)]], "")</f>
        <v>2019</v>
      </c>
      <c r="B82">
        <f>IFERROR(Tableau1[[#This Row],[SEMAINE
REMPLISSEZ
(Format: Isoweek 1 à 52 ou 53)]],"")</f>
        <v>27</v>
      </c>
      <c r="C82">
        <f>IFERROR(Tableau1[[#This Row],[INCIDENCE
REMPLISSEZ]],"")</f>
        <v>8</v>
      </c>
      <c r="D82" s="5" t="e" cm="1">
        <f t="array" ref="D82">_xlfn.LET(_xlpm.a,INDEX(threshold_output[],MATCH(Table253[[#This Row],[Week]]&amp;Table253[[#This Row],[Year]],threshold_output[Week]&amp;threshold_output[Year],0),3),IF(ISBLANK(_xlpm.a),"",_xlpm.a))</f>
        <v>#N/A</v>
      </c>
      <c r="E82" t="str">
        <f>IFERROR(Tableau1[[#This Row],[Label (Year-Week)
(automated - do not fill manually)]],"")</f>
        <v>2019-W27</v>
      </c>
    </row>
    <row r="83" spans="1:5">
      <c r="A83">
        <f>IFERROR(Tableau1[[#This Row],[ANNEE
REMPLISSEZ
(Format: YYYY)]], "")</f>
        <v>2019</v>
      </c>
      <c r="B83">
        <f>IFERROR(Tableau1[[#This Row],[SEMAINE
REMPLISSEZ
(Format: Isoweek 1 à 52 ou 53)]],"")</f>
        <v>28</v>
      </c>
      <c r="C83">
        <f>IFERROR(Tableau1[[#This Row],[INCIDENCE
REMPLISSEZ]],"")</f>
        <v>3</v>
      </c>
      <c r="D83" s="5" t="e" cm="1">
        <f t="array" ref="D83">_xlfn.LET(_xlpm.a,INDEX(threshold_output[],MATCH(Table253[[#This Row],[Week]]&amp;Table253[[#This Row],[Year]],threshold_output[Week]&amp;threshold_output[Year],0),3),IF(ISBLANK(_xlpm.a),"",_xlpm.a))</f>
        <v>#N/A</v>
      </c>
      <c r="E83" t="str">
        <f>IFERROR(Tableau1[[#This Row],[Label (Year-Week)
(automated - do not fill manually)]],"")</f>
        <v>2019-W28</v>
      </c>
    </row>
    <row r="84" spans="1:5">
      <c r="A84">
        <f>IFERROR(Tableau1[[#This Row],[ANNEE
REMPLISSEZ
(Format: YYYY)]], "")</f>
        <v>2019</v>
      </c>
      <c r="B84">
        <f>IFERROR(Tableau1[[#This Row],[SEMAINE
REMPLISSEZ
(Format: Isoweek 1 à 52 ou 53)]],"")</f>
        <v>29</v>
      </c>
      <c r="C84">
        <f>IFERROR(Tableau1[[#This Row],[INCIDENCE
REMPLISSEZ]],"")</f>
        <v>6</v>
      </c>
      <c r="D84" s="5" t="e" cm="1">
        <f t="array" ref="D84">_xlfn.LET(_xlpm.a,INDEX(threshold_output[],MATCH(Table253[[#This Row],[Week]]&amp;Table253[[#This Row],[Year]],threshold_output[Week]&amp;threshold_output[Year],0),3),IF(ISBLANK(_xlpm.a),"",_xlpm.a))</f>
        <v>#N/A</v>
      </c>
      <c r="E84" t="str">
        <f>IFERROR(Tableau1[[#This Row],[Label (Year-Week)
(automated - do not fill manually)]],"")</f>
        <v>2019-W29</v>
      </c>
    </row>
    <row r="85" spans="1:5">
      <c r="A85">
        <f>IFERROR(Tableau1[[#This Row],[ANNEE
REMPLISSEZ
(Format: YYYY)]], "")</f>
        <v>2019</v>
      </c>
      <c r="B85">
        <f>IFERROR(Tableau1[[#This Row],[SEMAINE
REMPLISSEZ
(Format: Isoweek 1 à 52 ou 53)]],"")</f>
        <v>30</v>
      </c>
      <c r="C85">
        <f>IFERROR(Tableau1[[#This Row],[INCIDENCE
REMPLISSEZ]],"")</f>
        <v>12</v>
      </c>
      <c r="D85" s="5" t="e" cm="1">
        <f t="array" ref="D85">_xlfn.LET(_xlpm.a,INDEX(threshold_output[],MATCH(Table253[[#This Row],[Week]]&amp;Table253[[#This Row],[Year]],threshold_output[Week]&amp;threshold_output[Year],0),3),IF(ISBLANK(_xlpm.a),"",_xlpm.a))</f>
        <v>#N/A</v>
      </c>
      <c r="E85" t="str">
        <f>IFERROR(Tableau1[[#This Row],[Label (Year-Week)
(automated - do not fill manually)]],"")</f>
        <v>2019-W30</v>
      </c>
    </row>
    <row r="86" spans="1:5">
      <c r="A86">
        <f>IFERROR(Tableau1[[#This Row],[ANNEE
REMPLISSEZ
(Format: YYYY)]], "")</f>
        <v>2019</v>
      </c>
      <c r="B86">
        <f>IFERROR(Tableau1[[#This Row],[SEMAINE
REMPLISSEZ
(Format: Isoweek 1 à 52 ou 53)]],"")</f>
        <v>31</v>
      </c>
      <c r="C86">
        <f>IFERROR(Tableau1[[#This Row],[INCIDENCE
REMPLISSEZ]],"")</f>
        <v>16</v>
      </c>
      <c r="D86" s="5" t="e" cm="1">
        <f t="array" ref="D86">_xlfn.LET(_xlpm.a,INDEX(threshold_output[],MATCH(Table253[[#This Row],[Week]]&amp;Table253[[#This Row],[Year]],threshold_output[Week]&amp;threshold_output[Year],0),3),IF(ISBLANK(_xlpm.a),"",_xlpm.a))</f>
        <v>#N/A</v>
      </c>
      <c r="E86" t="str">
        <f>IFERROR(Tableau1[[#This Row],[Label (Year-Week)
(automated - do not fill manually)]],"")</f>
        <v>2019-W31</v>
      </c>
    </row>
    <row r="87" spans="1:5">
      <c r="A87">
        <f>IFERROR(Tableau1[[#This Row],[ANNEE
REMPLISSEZ
(Format: YYYY)]], "")</f>
        <v>2019</v>
      </c>
      <c r="B87">
        <f>IFERROR(Tableau1[[#This Row],[SEMAINE
REMPLISSEZ
(Format: Isoweek 1 à 52 ou 53)]],"")</f>
        <v>32</v>
      </c>
      <c r="C87">
        <f>IFERROR(Tableau1[[#This Row],[INCIDENCE
REMPLISSEZ]],"")</f>
        <v>19</v>
      </c>
      <c r="D87" s="5" t="e" cm="1">
        <f t="array" ref="D87">_xlfn.LET(_xlpm.a,INDEX(threshold_output[],MATCH(Table253[[#This Row],[Week]]&amp;Table253[[#This Row],[Year]],threshold_output[Week]&amp;threshold_output[Year],0),3),IF(ISBLANK(_xlpm.a),"",_xlpm.a))</f>
        <v>#N/A</v>
      </c>
      <c r="E87" t="str">
        <f>IFERROR(Tableau1[[#This Row],[Label (Year-Week)
(automated - do not fill manually)]],"")</f>
        <v>2019-W32</v>
      </c>
    </row>
    <row r="88" spans="1:5">
      <c r="A88">
        <f>IFERROR(Tableau1[[#This Row],[ANNEE
REMPLISSEZ
(Format: YYYY)]], "")</f>
        <v>2019</v>
      </c>
      <c r="B88">
        <f>IFERROR(Tableau1[[#This Row],[SEMAINE
REMPLISSEZ
(Format: Isoweek 1 à 52 ou 53)]],"")</f>
        <v>33</v>
      </c>
      <c r="C88">
        <f>IFERROR(Tableau1[[#This Row],[INCIDENCE
REMPLISSEZ]],"")</f>
        <v>17</v>
      </c>
      <c r="D88" s="5" t="e" cm="1">
        <f t="array" ref="D88">_xlfn.LET(_xlpm.a,INDEX(threshold_output[],MATCH(Table253[[#This Row],[Week]]&amp;Table253[[#This Row],[Year]],threshold_output[Week]&amp;threshold_output[Year],0),3),IF(ISBLANK(_xlpm.a),"",_xlpm.a))</f>
        <v>#N/A</v>
      </c>
      <c r="E88" t="str">
        <f>IFERROR(Tableau1[[#This Row],[Label (Year-Week)
(automated - do not fill manually)]],"")</f>
        <v>2019-W33</v>
      </c>
    </row>
    <row r="89" spans="1:5">
      <c r="A89">
        <f>IFERROR(Tableau1[[#This Row],[ANNEE
REMPLISSEZ
(Format: YYYY)]], "")</f>
        <v>2019</v>
      </c>
      <c r="B89">
        <f>IFERROR(Tableau1[[#This Row],[SEMAINE
REMPLISSEZ
(Format: Isoweek 1 à 52 ou 53)]],"")</f>
        <v>34</v>
      </c>
      <c r="C89">
        <f>IFERROR(Tableau1[[#This Row],[INCIDENCE
REMPLISSEZ]],"")</f>
        <v>25</v>
      </c>
      <c r="D89" s="5" t="e" cm="1">
        <f t="array" ref="D89">_xlfn.LET(_xlpm.a,INDEX(threshold_output[],MATCH(Table253[[#This Row],[Week]]&amp;Table253[[#This Row],[Year]],threshold_output[Week]&amp;threshold_output[Year],0),3),IF(ISBLANK(_xlpm.a),"",_xlpm.a))</f>
        <v>#N/A</v>
      </c>
      <c r="E89" t="str">
        <f>IFERROR(Tableau1[[#This Row],[Label (Year-Week)
(automated - do not fill manually)]],"")</f>
        <v>2019-W34</v>
      </c>
    </row>
    <row r="90" spans="1:5">
      <c r="A90">
        <f>IFERROR(Tableau1[[#This Row],[ANNEE
REMPLISSEZ
(Format: YYYY)]], "")</f>
        <v>2019</v>
      </c>
      <c r="B90">
        <f>IFERROR(Tableau1[[#This Row],[SEMAINE
REMPLISSEZ
(Format: Isoweek 1 à 52 ou 53)]],"")</f>
        <v>35</v>
      </c>
      <c r="C90">
        <f>IFERROR(Tableau1[[#This Row],[INCIDENCE
REMPLISSEZ]],"")</f>
        <v>43</v>
      </c>
      <c r="D90" s="5" t="e" cm="1">
        <f t="array" ref="D90">_xlfn.LET(_xlpm.a,INDEX(threshold_output[],MATCH(Table253[[#This Row],[Week]]&amp;Table253[[#This Row],[Year]],threshold_output[Week]&amp;threshold_output[Year],0),3),IF(ISBLANK(_xlpm.a),"",_xlpm.a))</f>
        <v>#N/A</v>
      </c>
      <c r="E90" t="str">
        <f>IFERROR(Tableau1[[#This Row],[Label (Year-Week)
(automated - do not fill manually)]],"")</f>
        <v>2019-W35</v>
      </c>
    </row>
    <row r="91" spans="1:5">
      <c r="A91">
        <f>IFERROR(Tableau1[[#This Row],[ANNEE
REMPLISSEZ
(Format: YYYY)]], "")</f>
        <v>2019</v>
      </c>
      <c r="B91">
        <f>IFERROR(Tableau1[[#This Row],[SEMAINE
REMPLISSEZ
(Format: Isoweek 1 à 52 ou 53)]],"")</f>
        <v>36</v>
      </c>
      <c r="C91">
        <f>IFERROR(Tableau1[[#This Row],[INCIDENCE
REMPLISSEZ]],"")</f>
        <v>57</v>
      </c>
      <c r="D91" s="5" t="e" cm="1">
        <f t="array" ref="D91">_xlfn.LET(_xlpm.a,INDEX(threshold_output[],MATCH(Table253[[#This Row],[Week]]&amp;Table253[[#This Row],[Year]],threshold_output[Week]&amp;threshold_output[Year],0),3),IF(ISBLANK(_xlpm.a),"",_xlpm.a))</f>
        <v>#N/A</v>
      </c>
      <c r="E91" t="str">
        <f>IFERROR(Tableau1[[#This Row],[Label (Year-Week)
(automated - do not fill manually)]],"")</f>
        <v>2019-W36</v>
      </c>
    </row>
    <row r="92" spans="1:5">
      <c r="A92">
        <f>IFERROR(Tableau1[[#This Row],[ANNEE
REMPLISSEZ
(Format: YYYY)]], "")</f>
        <v>2019</v>
      </c>
      <c r="B92">
        <f>IFERROR(Tableau1[[#This Row],[SEMAINE
REMPLISSEZ
(Format: Isoweek 1 à 52 ou 53)]],"")</f>
        <v>37</v>
      </c>
      <c r="C92">
        <f>IFERROR(Tableau1[[#This Row],[INCIDENCE
REMPLISSEZ]],"")</f>
        <v>48</v>
      </c>
      <c r="D92" s="5" t="e" cm="1">
        <f t="array" ref="D92">_xlfn.LET(_xlpm.a,INDEX(threshold_output[],MATCH(Table253[[#This Row],[Week]]&amp;Table253[[#This Row],[Year]],threshold_output[Week]&amp;threshold_output[Year],0),3),IF(ISBLANK(_xlpm.a),"",_xlpm.a))</f>
        <v>#N/A</v>
      </c>
      <c r="E92" t="str">
        <f>IFERROR(Tableau1[[#This Row],[Label (Year-Week)
(automated - do not fill manually)]],"")</f>
        <v>2019-W37</v>
      </c>
    </row>
    <row r="93" spans="1:5">
      <c r="A93">
        <f>IFERROR(Tableau1[[#This Row],[ANNEE
REMPLISSEZ
(Format: YYYY)]], "")</f>
        <v>2019</v>
      </c>
      <c r="B93">
        <f>IFERROR(Tableau1[[#This Row],[SEMAINE
REMPLISSEZ
(Format: Isoweek 1 à 52 ou 53)]],"")</f>
        <v>38</v>
      </c>
      <c r="C93">
        <f>IFERROR(Tableau1[[#This Row],[INCIDENCE
REMPLISSEZ]],"")</f>
        <v>43</v>
      </c>
      <c r="D93" s="5" t="e" cm="1">
        <f t="array" ref="D93">_xlfn.LET(_xlpm.a,INDEX(threshold_output[],MATCH(Table253[[#This Row],[Week]]&amp;Table253[[#This Row],[Year]],threshold_output[Week]&amp;threshold_output[Year],0),3),IF(ISBLANK(_xlpm.a),"",_xlpm.a))</f>
        <v>#N/A</v>
      </c>
      <c r="E93" t="str">
        <f>IFERROR(Tableau1[[#This Row],[Label (Year-Week)
(automated - do not fill manually)]],"")</f>
        <v>2019-W38</v>
      </c>
    </row>
    <row r="94" spans="1:5">
      <c r="A94">
        <f>IFERROR(Tableau1[[#This Row],[ANNEE
REMPLISSEZ
(Format: YYYY)]], "")</f>
        <v>2019</v>
      </c>
      <c r="B94">
        <f>IFERROR(Tableau1[[#This Row],[SEMAINE
REMPLISSEZ
(Format: Isoweek 1 à 52 ou 53)]],"")</f>
        <v>39</v>
      </c>
      <c r="C94">
        <f>IFERROR(Tableau1[[#This Row],[INCIDENCE
REMPLISSEZ]],"")</f>
        <v>35</v>
      </c>
      <c r="D94" s="5" t="e" cm="1">
        <f t="array" ref="D94">_xlfn.LET(_xlpm.a,INDEX(threshold_output[],MATCH(Table253[[#This Row],[Week]]&amp;Table253[[#This Row],[Year]],threshold_output[Week]&amp;threshold_output[Year],0),3),IF(ISBLANK(_xlpm.a),"",_xlpm.a))</f>
        <v>#N/A</v>
      </c>
      <c r="E94" t="str">
        <f>IFERROR(Tableau1[[#This Row],[Label (Year-Week)
(automated - do not fill manually)]],"")</f>
        <v>2019-W39</v>
      </c>
    </row>
    <row r="95" spans="1:5">
      <c r="A95">
        <f>IFERROR(Tableau1[[#This Row],[ANNEE
REMPLISSEZ
(Format: YYYY)]], "")</f>
        <v>2019</v>
      </c>
      <c r="B95">
        <f>IFERROR(Tableau1[[#This Row],[SEMAINE
REMPLISSEZ
(Format: Isoweek 1 à 52 ou 53)]],"")</f>
        <v>40</v>
      </c>
      <c r="C95">
        <f>IFERROR(Tableau1[[#This Row],[INCIDENCE
REMPLISSEZ]],"")</f>
        <v>25</v>
      </c>
      <c r="D95" s="5" t="e" cm="1">
        <f t="array" ref="D95">_xlfn.LET(_xlpm.a,INDEX(threshold_output[],MATCH(Table253[[#This Row],[Week]]&amp;Table253[[#This Row],[Year]],threshold_output[Week]&amp;threshold_output[Year],0),3),IF(ISBLANK(_xlpm.a),"",_xlpm.a))</f>
        <v>#N/A</v>
      </c>
      <c r="E95" t="str">
        <f>IFERROR(Tableau1[[#This Row],[Label (Year-Week)
(automated - do not fill manually)]],"")</f>
        <v>2019-W40</v>
      </c>
    </row>
    <row r="96" spans="1:5">
      <c r="A96">
        <f>IFERROR(Tableau1[[#This Row],[ANNEE
REMPLISSEZ
(Format: YYYY)]], "")</f>
        <v>2019</v>
      </c>
      <c r="B96">
        <f>IFERROR(Tableau1[[#This Row],[SEMAINE
REMPLISSEZ
(Format: Isoweek 1 à 52 ou 53)]],"")</f>
        <v>41</v>
      </c>
      <c r="C96">
        <f>IFERROR(Tableau1[[#This Row],[INCIDENCE
REMPLISSEZ]],"")</f>
        <v>25</v>
      </c>
      <c r="D96" s="5" t="e" cm="1">
        <f t="array" ref="D96">_xlfn.LET(_xlpm.a,INDEX(threshold_output[],MATCH(Table253[[#This Row],[Week]]&amp;Table253[[#This Row],[Year]],threshold_output[Week]&amp;threshold_output[Year],0),3),IF(ISBLANK(_xlpm.a),"",_xlpm.a))</f>
        <v>#N/A</v>
      </c>
      <c r="E96" t="str">
        <f>IFERROR(Tableau1[[#This Row],[Label (Year-Week)
(automated - do not fill manually)]],"")</f>
        <v>2019-W41</v>
      </c>
    </row>
    <row r="97" spans="1:5">
      <c r="A97">
        <f>IFERROR(Tableau1[[#This Row],[ANNEE
REMPLISSEZ
(Format: YYYY)]], "")</f>
        <v>2019</v>
      </c>
      <c r="B97">
        <f>IFERROR(Tableau1[[#This Row],[SEMAINE
REMPLISSEZ
(Format: Isoweek 1 à 52 ou 53)]],"")</f>
        <v>42</v>
      </c>
      <c r="C97">
        <f>IFERROR(Tableau1[[#This Row],[INCIDENCE
REMPLISSEZ]],"")</f>
        <v>23</v>
      </c>
      <c r="D97" s="5" t="e" cm="1">
        <f t="array" ref="D97">_xlfn.LET(_xlpm.a,INDEX(threshold_output[],MATCH(Table253[[#This Row],[Week]]&amp;Table253[[#This Row],[Year]],threshold_output[Week]&amp;threshold_output[Year],0),3),IF(ISBLANK(_xlpm.a),"",_xlpm.a))</f>
        <v>#N/A</v>
      </c>
      <c r="E97" t="str">
        <f>IFERROR(Tableau1[[#This Row],[Label (Year-Week)
(automated - do not fill manually)]],"")</f>
        <v>2019-W42</v>
      </c>
    </row>
    <row r="98" spans="1:5">
      <c r="A98">
        <f>IFERROR(Tableau1[[#This Row],[ANNEE
REMPLISSEZ
(Format: YYYY)]], "")</f>
        <v>2019</v>
      </c>
      <c r="B98">
        <f>IFERROR(Tableau1[[#This Row],[SEMAINE
REMPLISSEZ
(Format: Isoweek 1 à 52 ou 53)]],"")</f>
        <v>43</v>
      </c>
      <c r="C98">
        <f>IFERROR(Tableau1[[#This Row],[INCIDENCE
REMPLISSEZ]],"")</f>
        <v>31</v>
      </c>
      <c r="D98" s="5" t="e" cm="1">
        <f t="array" ref="D98">_xlfn.LET(_xlpm.a,INDEX(threshold_output[],MATCH(Table253[[#This Row],[Week]]&amp;Table253[[#This Row],[Year]],threshold_output[Week]&amp;threshold_output[Year],0),3),IF(ISBLANK(_xlpm.a),"",_xlpm.a))</f>
        <v>#N/A</v>
      </c>
      <c r="E98" t="str">
        <f>IFERROR(Tableau1[[#This Row],[Label (Year-Week)
(automated - do not fill manually)]],"")</f>
        <v>2019-W43</v>
      </c>
    </row>
    <row r="99" spans="1:5">
      <c r="A99">
        <f>IFERROR(Tableau1[[#This Row],[ANNEE
REMPLISSEZ
(Format: YYYY)]], "")</f>
        <v>2019</v>
      </c>
      <c r="B99">
        <f>IFERROR(Tableau1[[#This Row],[SEMAINE
REMPLISSEZ
(Format: Isoweek 1 à 52 ou 53)]],"")</f>
        <v>44</v>
      </c>
      <c r="C99">
        <f>IFERROR(Tableau1[[#This Row],[INCIDENCE
REMPLISSEZ]],"")</f>
        <v>42</v>
      </c>
      <c r="D99" s="5" t="e" cm="1">
        <f t="array" ref="D99">_xlfn.LET(_xlpm.a,INDEX(threshold_output[],MATCH(Table253[[#This Row],[Week]]&amp;Table253[[#This Row],[Year]],threshold_output[Week]&amp;threshold_output[Year],0),3),IF(ISBLANK(_xlpm.a),"",_xlpm.a))</f>
        <v>#N/A</v>
      </c>
      <c r="E99" t="str">
        <f>IFERROR(Tableau1[[#This Row],[Label (Year-Week)
(automated - do not fill manually)]],"")</f>
        <v>2019-W44</v>
      </c>
    </row>
    <row r="100" spans="1:5">
      <c r="A100">
        <f>IFERROR(Tableau1[[#This Row],[ANNEE
REMPLISSEZ
(Format: YYYY)]], "")</f>
        <v>2019</v>
      </c>
      <c r="B100">
        <f>IFERROR(Tableau1[[#This Row],[SEMAINE
REMPLISSEZ
(Format: Isoweek 1 à 52 ou 53)]],"")</f>
        <v>45</v>
      </c>
      <c r="C100">
        <f>IFERROR(Tableau1[[#This Row],[INCIDENCE
REMPLISSEZ]],"")</f>
        <v>37</v>
      </c>
      <c r="D100" s="5" t="e" cm="1">
        <f t="array" ref="D100">_xlfn.LET(_xlpm.a,INDEX(threshold_output[],MATCH(Table253[[#This Row],[Week]]&amp;Table253[[#This Row],[Year]],threshold_output[Week]&amp;threshold_output[Year],0),3),IF(ISBLANK(_xlpm.a),"",_xlpm.a))</f>
        <v>#N/A</v>
      </c>
      <c r="E100" t="str">
        <f>IFERROR(Tableau1[[#This Row],[Label (Year-Week)
(automated - do not fill manually)]],"")</f>
        <v>2019-W45</v>
      </c>
    </row>
    <row r="101" spans="1:5">
      <c r="A101">
        <f>IFERROR(Tableau1[[#This Row],[ANNEE
REMPLISSEZ
(Format: YYYY)]], "")</f>
        <v>2019</v>
      </c>
      <c r="B101">
        <f>IFERROR(Tableau1[[#This Row],[SEMAINE
REMPLISSEZ
(Format: Isoweek 1 à 52 ou 53)]],"")</f>
        <v>46</v>
      </c>
      <c r="C101">
        <f>IFERROR(Tableau1[[#This Row],[INCIDENCE
REMPLISSEZ]],"")</f>
        <v>14</v>
      </c>
      <c r="D101" s="5" t="e" cm="1">
        <f t="array" ref="D101">_xlfn.LET(_xlpm.a,INDEX(threshold_output[],MATCH(Table253[[#This Row],[Week]]&amp;Table253[[#This Row],[Year]],threshold_output[Week]&amp;threshold_output[Year],0),3),IF(ISBLANK(_xlpm.a),"",_xlpm.a))</f>
        <v>#N/A</v>
      </c>
      <c r="E101" t="str">
        <f>IFERROR(Tableau1[[#This Row],[Label (Year-Week)
(automated - do not fill manually)]],"")</f>
        <v>2019-W46</v>
      </c>
    </row>
    <row r="102" spans="1:5">
      <c r="A102">
        <f>IFERROR(Tableau1[[#This Row],[ANNEE
REMPLISSEZ
(Format: YYYY)]], "")</f>
        <v>2019</v>
      </c>
      <c r="B102">
        <f>IFERROR(Tableau1[[#This Row],[SEMAINE
REMPLISSEZ
(Format: Isoweek 1 à 52 ou 53)]],"")</f>
        <v>47</v>
      </c>
      <c r="C102">
        <f>IFERROR(Tableau1[[#This Row],[INCIDENCE
REMPLISSEZ]],"")</f>
        <v>13</v>
      </c>
      <c r="D102" s="5" t="e" cm="1">
        <f t="array" ref="D102">_xlfn.LET(_xlpm.a,INDEX(threshold_output[],MATCH(Table253[[#This Row],[Week]]&amp;Table253[[#This Row],[Year]],threshold_output[Week]&amp;threshold_output[Year],0),3),IF(ISBLANK(_xlpm.a),"",_xlpm.a))</f>
        <v>#N/A</v>
      </c>
      <c r="E102" t="str">
        <f>IFERROR(Tableau1[[#This Row],[Label (Year-Week)
(automated - do not fill manually)]],"")</f>
        <v>2019-W47</v>
      </c>
    </row>
    <row r="103" spans="1:5">
      <c r="A103">
        <f>IFERROR(Tableau1[[#This Row],[ANNEE
REMPLISSEZ
(Format: YYYY)]], "")</f>
        <v>2019</v>
      </c>
      <c r="B103">
        <f>IFERROR(Tableau1[[#This Row],[SEMAINE
REMPLISSEZ
(Format: Isoweek 1 à 52 ou 53)]],"")</f>
        <v>48</v>
      </c>
      <c r="C103">
        <f>IFERROR(Tableau1[[#This Row],[INCIDENCE
REMPLISSEZ]],"")</f>
        <v>18</v>
      </c>
      <c r="D103" s="5" t="e" cm="1">
        <f t="array" ref="D103">_xlfn.LET(_xlpm.a,INDEX(threshold_output[],MATCH(Table253[[#This Row],[Week]]&amp;Table253[[#This Row],[Year]],threshold_output[Week]&amp;threshold_output[Year],0),3),IF(ISBLANK(_xlpm.a),"",_xlpm.a))</f>
        <v>#N/A</v>
      </c>
      <c r="E103" t="str">
        <f>IFERROR(Tableau1[[#This Row],[Label (Year-Week)
(automated - do not fill manually)]],"")</f>
        <v>2019-W48</v>
      </c>
    </row>
    <row r="104" spans="1:5">
      <c r="A104">
        <f>IFERROR(Tableau1[[#This Row],[ANNEE
REMPLISSEZ
(Format: YYYY)]], "")</f>
        <v>2019</v>
      </c>
      <c r="B104">
        <f>IFERROR(Tableau1[[#This Row],[SEMAINE
REMPLISSEZ
(Format: Isoweek 1 à 52 ou 53)]],"")</f>
        <v>49</v>
      </c>
      <c r="C104">
        <f>IFERROR(Tableau1[[#This Row],[INCIDENCE
REMPLISSEZ]],"")</f>
        <v>16</v>
      </c>
      <c r="D104" s="5" t="e" cm="1">
        <f t="array" ref="D104">_xlfn.LET(_xlpm.a,INDEX(threshold_output[],MATCH(Table253[[#This Row],[Week]]&amp;Table253[[#This Row],[Year]],threshold_output[Week]&amp;threshold_output[Year],0),3),IF(ISBLANK(_xlpm.a),"",_xlpm.a))</f>
        <v>#N/A</v>
      </c>
      <c r="E104" t="str">
        <f>IFERROR(Tableau1[[#This Row],[Label (Year-Week)
(automated - do not fill manually)]],"")</f>
        <v>2019-W49</v>
      </c>
    </row>
    <row r="105" spans="1:5">
      <c r="A105">
        <f>IFERROR(Tableau1[[#This Row],[ANNEE
REMPLISSEZ
(Format: YYYY)]], "")</f>
        <v>2019</v>
      </c>
      <c r="B105">
        <f>IFERROR(Tableau1[[#This Row],[SEMAINE
REMPLISSEZ
(Format: Isoweek 1 à 52 ou 53)]],"")</f>
        <v>50</v>
      </c>
      <c r="C105">
        <f>IFERROR(Tableau1[[#This Row],[INCIDENCE
REMPLISSEZ]],"")</f>
        <v>5</v>
      </c>
      <c r="D105" s="5" t="e" cm="1">
        <f t="array" ref="D105">_xlfn.LET(_xlpm.a,INDEX(threshold_output[],MATCH(Table253[[#This Row],[Week]]&amp;Table253[[#This Row],[Year]],threshold_output[Week]&amp;threshold_output[Year],0),3),IF(ISBLANK(_xlpm.a),"",_xlpm.a))</f>
        <v>#N/A</v>
      </c>
      <c r="E105" t="str">
        <f>IFERROR(Tableau1[[#This Row],[Label (Year-Week)
(automated - do not fill manually)]],"")</f>
        <v>2019-W50</v>
      </c>
    </row>
    <row r="106" spans="1:5">
      <c r="A106">
        <f>IFERROR(Tableau1[[#This Row],[ANNEE
REMPLISSEZ
(Format: YYYY)]], "")</f>
        <v>2019</v>
      </c>
      <c r="B106">
        <f>IFERROR(Tableau1[[#This Row],[SEMAINE
REMPLISSEZ
(Format: Isoweek 1 à 52 ou 53)]],"")</f>
        <v>51</v>
      </c>
      <c r="C106">
        <f>IFERROR(Tableau1[[#This Row],[INCIDENCE
REMPLISSEZ]],"")</f>
        <v>4</v>
      </c>
      <c r="D106" s="5" t="e" cm="1">
        <f t="array" ref="D106">_xlfn.LET(_xlpm.a,INDEX(threshold_output[],MATCH(Table253[[#This Row],[Week]]&amp;Table253[[#This Row],[Year]],threshold_output[Week]&amp;threshold_output[Year],0),3),IF(ISBLANK(_xlpm.a),"",_xlpm.a))</f>
        <v>#N/A</v>
      </c>
      <c r="E106" t="str">
        <f>IFERROR(Tableau1[[#This Row],[Label (Year-Week)
(automated - do not fill manually)]],"")</f>
        <v>2019-W51</v>
      </c>
    </row>
    <row r="107" spans="1:5">
      <c r="A107">
        <f>IFERROR(Tableau1[[#This Row],[ANNEE
REMPLISSEZ
(Format: YYYY)]], "")</f>
        <v>2019</v>
      </c>
      <c r="B107">
        <f>IFERROR(Tableau1[[#This Row],[SEMAINE
REMPLISSEZ
(Format: Isoweek 1 à 52 ou 53)]],"")</f>
        <v>52</v>
      </c>
      <c r="C107">
        <f>IFERROR(Tableau1[[#This Row],[INCIDENCE
REMPLISSEZ]],"")</f>
        <v>3</v>
      </c>
      <c r="D107" s="5" t="e" cm="1">
        <f t="array" ref="D107">_xlfn.LET(_xlpm.a,INDEX(threshold_output[],MATCH(Table253[[#This Row],[Week]]&amp;Table253[[#This Row],[Year]],threshold_output[Week]&amp;threshold_output[Year],0),3),IF(ISBLANK(_xlpm.a),"",_xlpm.a))</f>
        <v>#N/A</v>
      </c>
      <c r="E107" t="str">
        <f>IFERROR(Tableau1[[#This Row],[Label (Year-Week)
(automated - do not fill manually)]],"")</f>
        <v>2019-W52</v>
      </c>
    </row>
    <row r="108" spans="1:5">
      <c r="A108">
        <f>IFERROR(Tableau1[[#This Row],[ANNEE
REMPLISSEZ
(Format: YYYY)]], "")</f>
        <v>2020</v>
      </c>
      <c r="B108">
        <f>IFERROR(Tableau1[[#This Row],[SEMAINE
REMPLISSEZ
(Format: Isoweek 1 à 52 ou 53)]],"")</f>
        <v>1</v>
      </c>
      <c r="C108">
        <f>IFERROR(Tableau1[[#This Row],[INCIDENCE
REMPLISSEZ]],"")</f>
        <v>11</v>
      </c>
      <c r="D108" s="5" t="e" cm="1">
        <f t="array" ref="D108">_xlfn.LET(_xlpm.a,INDEX(threshold_output[],MATCH(Table253[[#This Row],[Week]]&amp;Table253[[#This Row],[Year]],threshold_output[Week]&amp;threshold_output[Year],0),3),IF(ISBLANK(_xlpm.a),"",_xlpm.a))</f>
        <v>#N/A</v>
      </c>
      <c r="E108" t="str">
        <f>IFERROR(Tableau1[[#This Row],[Label (Year-Week)
(automated - do not fill manually)]],"")</f>
        <v>2020-W01</v>
      </c>
    </row>
    <row r="109" spans="1:5">
      <c r="A109">
        <f>IFERROR(Tableau1[[#This Row],[ANNEE
REMPLISSEZ
(Format: YYYY)]], "")</f>
        <v>2020</v>
      </c>
      <c r="B109">
        <f>IFERROR(Tableau1[[#This Row],[SEMAINE
REMPLISSEZ
(Format: Isoweek 1 à 52 ou 53)]],"")</f>
        <v>2</v>
      </c>
      <c r="C109">
        <f>IFERROR(Tableau1[[#This Row],[INCIDENCE
REMPLISSEZ]],"")</f>
        <v>23</v>
      </c>
      <c r="D109" s="5" t="e" cm="1">
        <f t="array" ref="D109">_xlfn.LET(_xlpm.a,INDEX(threshold_output[],MATCH(Table253[[#This Row],[Week]]&amp;Table253[[#This Row],[Year]],threshold_output[Week]&amp;threshold_output[Year],0),3),IF(ISBLANK(_xlpm.a),"",_xlpm.a))</f>
        <v>#N/A</v>
      </c>
      <c r="E109" t="str">
        <f>IFERROR(Tableau1[[#This Row],[Label (Year-Week)
(automated - do not fill manually)]],"")</f>
        <v>2020-W02</v>
      </c>
    </row>
    <row r="110" spans="1:5">
      <c r="A110">
        <f>IFERROR(Tableau1[[#This Row],[ANNEE
REMPLISSEZ
(Format: YYYY)]], "")</f>
        <v>2020</v>
      </c>
      <c r="B110">
        <f>IFERROR(Tableau1[[#This Row],[SEMAINE
REMPLISSEZ
(Format: Isoweek 1 à 52 ou 53)]],"")</f>
        <v>3</v>
      </c>
      <c r="C110">
        <f>IFERROR(Tableau1[[#This Row],[INCIDENCE
REMPLISSEZ]],"")</f>
        <v>16</v>
      </c>
      <c r="D110" s="5" t="e" cm="1">
        <f t="array" ref="D110">_xlfn.LET(_xlpm.a,INDEX(threshold_output[],MATCH(Table253[[#This Row],[Week]]&amp;Table253[[#This Row],[Year]],threshold_output[Week]&amp;threshold_output[Year],0),3),IF(ISBLANK(_xlpm.a),"",_xlpm.a))</f>
        <v>#N/A</v>
      </c>
      <c r="E110" t="str">
        <f>IFERROR(Tableau1[[#This Row],[Label (Year-Week)
(automated - do not fill manually)]],"")</f>
        <v>2020-W03</v>
      </c>
    </row>
    <row r="111" spans="1:5">
      <c r="A111">
        <f>IFERROR(Tableau1[[#This Row],[ANNEE
REMPLISSEZ
(Format: YYYY)]], "")</f>
        <v>2020</v>
      </c>
      <c r="B111">
        <f>IFERROR(Tableau1[[#This Row],[SEMAINE
REMPLISSEZ
(Format: Isoweek 1 à 52 ou 53)]],"")</f>
        <v>4</v>
      </c>
      <c r="C111">
        <f>IFERROR(Tableau1[[#This Row],[INCIDENCE
REMPLISSEZ]],"")</f>
        <v>22</v>
      </c>
      <c r="D111" s="5" t="e" cm="1">
        <f t="array" ref="D111">_xlfn.LET(_xlpm.a,INDEX(threshold_output[],MATCH(Table253[[#This Row],[Week]]&amp;Table253[[#This Row],[Year]],threshold_output[Week]&amp;threshold_output[Year],0),3),IF(ISBLANK(_xlpm.a),"",_xlpm.a))</f>
        <v>#N/A</v>
      </c>
      <c r="E111" t="str">
        <f>IFERROR(Tableau1[[#This Row],[Label (Year-Week)
(automated - do not fill manually)]],"")</f>
        <v>2020-W04</v>
      </c>
    </row>
    <row r="112" spans="1:5">
      <c r="A112">
        <f>IFERROR(Tableau1[[#This Row],[ANNEE
REMPLISSEZ
(Format: YYYY)]], "")</f>
        <v>2020</v>
      </c>
      <c r="B112">
        <f>IFERROR(Tableau1[[#This Row],[SEMAINE
REMPLISSEZ
(Format: Isoweek 1 à 52 ou 53)]],"")</f>
        <v>5</v>
      </c>
      <c r="C112">
        <f>IFERROR(Tableau1[[#This Row],[INCIDENCE
REMPLISSEZ]],"")</f>
        <v>23</v>
      </c>
      <c r="D112" s="5" t="e" cm="1">
        <f t="array" ref="D112">_xlfn.LET(_xlpm.a,INDEX(threshold_output[],MATCH(Table253[[#This Row],[Week]]&amp;Table253[[#This Row],[Year]],threshold_output[Week]&amp;threshold_output[Year],0),3),IF(ISBLANK(_xlpm.a),"",_xlpm.a))</f>
        <v>#N/A</v>
      </c>
      <c r="E112" t="str">
        <f>IFERROR(Tableau1[[#This Row],[Label (Year-Week)
(automated - do not fill manually)]],"")</f>
        <v>2020-W05</v>
      </c>
    </row>
    <row r="113" spans="1:5">
      <c r="A113">
        <f>IFERROR(Tableau1[[#This Row],[ANNEE
REMPLISSEZ
(Format: YYYY)]], "")</f>
        <v>2020</v>
      </c>
      <c r="B113">
        <f>IFERROR(Tableau1[[#This Row],[SEMAINE
REMPLISSEZ
(Format: Isoweek 1 à 52 ou 53)]],"")</f>
        <v>6</v>
      </c>
      <c r="C113">
        <f>IFERROR(Tableau1[[#This Row],[INCIDENCE
REMPLISSEZ]],"")</f>
        <v>23</v>
      </c>
      <c r="D113" s="5" t="e" cm="1">
        <f t="array" ref="D113">_xlfn.LET(_xlpm.a,INDEX(threshold_output[],MATCH(Table253[[#This Row],[Week]]&amp;Table253[[#This Row],[Year]],threshold_output[Week]&amp;threshold_output[Year],0),3),IF(ISBLANK(_xlpm.a),"",_xlpm.a))</f>
        <v>#N/A</v>
      </c>
      <c r="E113" t="str">
        <f>IFERROR(Tableau1[[#This Row],[Label (Year-Week)
(automated - do not fill manually)]],"")</f>
        <v>2020-W06</v>
      </c>
    </row>
    <row r="114" spans="1:5">
      <c r="A114">
        <f>IFERROR(Tableau1[[#This Row],[ANNEE
REMPLISSEZ
(Format: YYYY)]], "")</f>
        <v>2020</v>
      </c>
      <c r="B114">
        <f>IFERROR(Tableau1[[#This Row],[SEMAINE
REMPLISSEZ
(Format: Isoweek 1 à 52 ou 53)]],"")</f>
        <v>7</v>
      </c>
      <c r="C114">
        <f>IFERROR(Tableau1[[#This Row],[INCIDENCE
REMPLISSEZ]],"")</f>
        <v>50</v>
      </c>
      <c r="D114" s="5" t="e" cm="1">
        <f t="array" ref="D114">_xlfn.LET(_xlpm.a,INDEX(threshold_output[],MATCH(Table253[[#This Row],[Week]]&amp;Table253[[#This Row],[Year]],threshold_output[Week]&amp;threshold_output[Year],0),3),IF(ISBLANK(_xlpm.a),"",_xlpm.a))</f>
        <v>#N/A</v>
      </c>
      <c r="E114" t="str">
        <f>IFERROR(Tableau1[[#This Row],[Label (Year-Week)
(automated - do not fill manually)]],"")</f>
        <v>2020-W07</v>
      </c>
    </row>
    <row r="115" spans="1:5">
      <c r="A115">
        <f>IFERROR(Tableau1[[#This Row],[ANNEE
REMPLISSEZ
(Format: YYYY)]], "")</f>
        <v>2020</v>
      </c>
      <c r="B115">
        <f>IFERROR(Tableau1[[#This Row],[SEMAINE
REMPLISSEZ
(Format: Isoweek 1 à 52 ou 53)]],"")</f>
        <v>8</v>
      </c>
      <c r="C115">
        <f>IFERROR(Tableau1[[#This Row],[INCIDENCE
REMPLISSEZ]],"")</f>
        <v>44</v>
      </c>
      <c r="D115" s="5" t="e" cm="1">
        <f t="array" ref="D115">_xlfn.LET(_xlpm.a,INDEX(threshold_output[],MATCH(Table253[[#This Row],[Week]]&amp;Table253[[#This Row],[Year]],threshold_output[Week]&amp;threshold_output[Year],0),3),IF(ISBLANK(_xlpm.a),"",_xlpm.a))</f>
        <v>#N/A</v>
      </c>
      <c r="E115" t="str">
        <f>IFERROR(Tableau1[[#This Row],[Label (Year-Week)
(automated - do not fill manually)]],"")</f>
        <v>2020-W08</v>
      </c>
    </row>
    <row r="116" spans="1:5">
      <c r="A116">
        <f>IFERROR(Tableau1[[#This Row],[ANNEE
REMPLISSEZ
(Format: YYYY)]], "")</f>
        <v>2020</v>
      </c>
      <c r="B116">
        <f>IFERROR(Tableau1[[#This Row],[SEMAINE
REMPLISSEZ
(Format: Isoweek 1 à 52 ou 53)]],"")</f>
        <v>9</v>
      </c>
      <c r="C116">
        <f>IFERROR(Tableau1[[#This Row],[INCIDENCE
REMPLISSEZ]],"")</f>
        <v>39</v>
      </c>
      <c r="D116" s="5" t="e" cm="1">
        <f t="array" ref="D116">_xlfn.LET(_xlpm.a,INDEX(threshold_output[],MATCH(Table253[[#This Row],[Week]]&amp;Table253[[#This Row],[Year]],threshold_output[Week]&amp;threshold_output[Year],0),3),IF(ISBLANK(_xlpm.a),"",_xlpm.a))</f>
        <v>#N/A</v>
      </c>
      <c r="E116" t="str">
        <f>IFERROR(Tableau1[[#This Row],[Label (Year-Week)
(automated - do not fill manually)]],"")</f>
        <v>2020-W09</v>
      </c>
    </row>
    <row r="117" spans="1:5">
      <c r="A117">
        <f>IFERROR(Tableau1[[#This Row],[ANNEE
REMPLISSEZ
(Format: YYYY)]], "")</f>
        <v>2020</v>
      </c>
      <c r="B117">
        <f>IFERROR(Tableau1[[#This Row],[SEMAINE
REMPLISSEZ
(Format: Isoweek 1 à 52 ou 53)]],"")</f>
        <v>10</v>
      </c>
      <c r="C117">
        <f>IFERROR(Tableau1[[#This Row],[INCIDENCE
REMPLISSEZ]],"")</f>
        <v>40</v>
      </c>
      <c r="D117" s="5" t="e" cm="1">
        <f t="array" ref="D117">_xlfn.LET(_xlpm.a,INDEX(threshold_output[],MATCH(Table253[[#This Row],[Week]]&amp;Table253[[#This Row],[Year]],threshold_output[Week]&amp;threshold_output[Year],0),3),IF(ISBLANK(_xlpm.a),"",_xlpm.a))</f>
        <v>#N/A</v>
      </c>
      <c r="E117" t="str">
        <f>IFERROR(Tableau1[[#This Row],[Label (Year-Week)
(automated - do not fill manually)]],"")</f>
        <v>2020-W10</v>
      </c>
    </row>
    <row r="118" spans="1:5">
      <c r="A118">
        <f>IFERROR(Tableau1[[#This Row],[ANNEE
REMPLISSEZ
(Format: YYYY)]], "")</f>
        <v>2020</v>
      </c>
      <c r="B118">
        <f>IFERROR(Tableau1[[#This Row],[SEMAINE
REMPLISSEZ
(Format: Isoweek 1 à 52 ou 53)]],"")</f>
        <v>11</v>
      </c>
      <c r="C118">
        <f>IFERROR(Tableau1[[#This Row],[INCIDENCE
REMPLISSEZ]],"")</f>
        <v>23</v>
      </c>
      <c r="D118" s="5" t="e" cm="1">
        <f t="array" ref="D118">_xlfn.LET(_xlpm.a,INDEX(threshold_output[],MATCH(Table253[[#This Row],[Week]]&amp;Table253[[#This Row],[Year]],threshold_output[Week]&amp;threshold_output[Year],0),3),IF(ISBLANK(_xlpm.a),"",_xlpm.a))</f>
        <v>#N/A</v>
      </c>
      <c r="E118" t="str">
        <f>IFERROR(Tableau1[[#This Row],[Label (Year-Week)
(automated - do not fill manually)]],"")</f>
        <v>2020-W11</v>
      </c>
    </row>
    <row r="119" spans="1:5">
      <c r="A119">
        <f>IFERROR(Tableau1[[#This Row],[ANNEE
REMPLISSEZ
(Format: YYYY)]], "")</f>
        <v>2020</v>
      </c>
      <c r="B119">
        <f>IFERROR(Tableau1[[#This Row],[SEMAINE
REMPLISSEZ
(Format: Isoweek 1 à 52 ou 53)]],"")</f>
        <v>12</v>
      </c>
      <c r="C119">
        <f>IFERROR(Tableau1[[#This Row],[INCIDENCE
REMPLISSEZ]],"")</f>
        <v>22</v>
      </c>
      <c r="D119" s="5" t="e" cm="1">
        <f t="array" ref="D119">_xlfn.LET(_xlpm.a,INDEX(threshold_output[],MATCH(Table253[[#This Row],[Week]]&amp;Table253[[#This Row],[Year]],threshold_output[Week]&amp;threshold_output[Year],0),3),IF(ISBLANK(_xlpm.a),"",_xlpm.a))</f>
        <v>#N/A</v>
      </c>
      <c r="E119" t="str">
        <f>IFERROR(Tableau1[[#This Row],[Label (Year-Week)
(automated - do not fill manually)]],"")</f>
        <v>2020-W12</v>
      </c>
    </row>
    <row r="120" spans="1:5">
      <c r="A120">
        <f>IFERROR(Tableau1[[#This Row],[ANNEE
REMPLISSEZ
(Format: YYYY)]], "")</f>
        <v>2020</v>
      </c>
      <c r="B120">
        <f>IFERROR(Tableau1[[#This Row],[SEMAINE
REMPLISSEZ
(Format: Isoweek 1 à 52 ou 53)]],"")</f>
        <v>13</v>
      </c>
      <c r="C120">
        <f>IFERROR(Tableau1[[#This Row],[INCIDENCE
REMPLISSEZ]],"")</f>
        <v>8</v>
      </c>
      <c r="D120" s="5" t="e" cm="1">
        <f t="array" ref="D120">_xlfn.LET(_xlpm.a,INDEX(threshold_output[],MATCH(Table253[[#This Row],[Week]]&amp;Table253[[#This Row],[Year]],threshold_output[Week]&amp;threshold_output[Year],0),3),IF(ISBLANK(_xlpm.a),"",_xlpm.a))</f>
        <v>#N/A</v>
      </c>
      <c r="E120" t="str">
        <f>IFERROR(Tableau1[[#This Row],[Label (Year-Week)
(automated - do not fill manually)]],"")</f>
        <v>2020-W13</v>
      </c>
    </row>
    <row r="121" spans="1:5">
      <c r="A121">
        <f>IFERROR(Tableau1[[#This Row],[ANNEE
REMPLISSEZ
(Format: YYYY)]], "")</f>
        <v>2020</v>
      </c>
      <c r="B121">
        <f>IFERROR(Tableau1[[#This Row],[SEMAINE
REMPLISSEZ
(Format: Isoweek 1 à 52 ou 53)]],"")</f>
        <v>14</v>
      </c>
      <c r="C121">
        <f>IFERROR(Tableau1[[#This Row],[INCIDENCE
REMPLISSEZ]],"")</f>
        <v>4</v>
      </c>
      <c r="D121" s="5" t="e" cm="1">
        <f t="array" ref="D121">_xlfn.LET(_xlpm.a,INDEX(threshold_output[],MATCH(Table253[[#This Row],[Week]]&amp;Table253[[#This Row],[Year]],threshold_output[Week]&amp;threshold_output[Year],0),3),IF(ISBLANK(_xlpm.a),"",_xlpm.a))</f>
        <v>#N/A</v>
      </c>
      <c r="E121" t="str">
        <f>IFERROR(Tableau1[[#This Row],[Label (Year-Week)
(automated - do not fill manually)]],"")</f>
        <v>2020-W14</v>
      </c>
    </row>
    <row r="122" spans="1:5">
      <c r="A122">
        <f>IFERROR(Tableau1[[#This Row],[ANNEE
REMPLISSEZ
(Format: YYYY)]], "")</f>
        <v>2020</v>
      </c>
      <c r="B122">
        <f>IFERROR(Tableau1[[#This Row],[SEMAINE
REMPLISSEZ
(Format: Isoweek 1 à 52 ou 53)]],"")</f>
        <v>15</v>
      </c>
      <c r="C122">
        <f>IFERROR(Tableau1[[#This Row],[INCIDENCE
REMPLISSEZ]],"")</f>
        <v>3</v>
      </c>
      <c r="D122" s="5" t="e" cm="1">
        <f t="array" ref="D122">_xlfn.LET(_xlpm.a,INDEX(threshold_output[],MATCH(Table253[[#This Row],[Week]]&amp;Table253[[#This Row],[Year]],threshold_output[Week]&amp;threshold_output[Year],0),3),IF(ISBLANK(_xlpm.a),"",_xlpm.a))</f>
        <v>#N/A</v>
      </c>
      <c r="E122" t="str">
        <f>IFERROR(Tableau1[[#This Row],[Label (Year-Week)
(automated - do not fill manually)]],"")</f>
        <v>2020-W15</v>
      </c>
    </row>
    <row r="123" spans="1:5">
      <c r="A123">
        <f>IFERROR(Tableau1[[#This Row],[ANNEE
REMPLISSEZ
(Format: YYYY)]], "")</f>
        <v>2020</v>
      </c>
      <c r="B123">
        <f>IFERROR(Tableau1[[#This Row],[SEMAINE
REMPLISSEZ
(Format: Isoweek 1 à 52 ou 53)]],"")</f>
        <v>16</v>
      </c>
      <c r="C123">
        <f>IFERROR(Tableau1[[#This Row],[INCIDENCE
REMPLISSEZ]],"")</f>
        <v>10</v>
      </c>
      <c r="D123" s="5" t="e" cm="1">
        <f t="array" ref="D123">_xlfn.LET(_xlpm.a,INDEX(threshold_output[],MATCH(Table253[[#This Row],[Week]]&amp;Table253[[#This Row],[Year]],threshold_output[Week]&amp;threshold_output[Year],0),3),IF(ISBLANK(_xlpm.a),"",_xlpm.a))</f>
        <v>#N/A</v>
      </c>
      <c r="E123" t="str">
        <f>IFERROR(Tableau1[[#This Row],[Label (Year-Week)
(automated - do not fill manually)]],"")</f>
        <v>2020-W16</v>
      </c>
    </row>
    <row r="124" spans="1:5">
      <c r="A124">
        <f>IFERROR(Tableau1[[#This Row],[ANNEE
REMPLISSEZ
(Format: YYYY)]], "")</f>
        <v>2020</v>
      </c>
      <c r="B124">
        <f>IFERROR(Tableau1[[#This Row],[SEMAINE
REMPLISSEZ
(Format: Isoweek 1 à 52 ou 53)]],"")</f>
        <v>17</v>
      </c>
      <c r="C124">
        <f>IFERROR(Tableau1[[#This Row],[INCIDENCE
REMPLISSEZ]],"")</f>
        <v>10</v>
      </c>
      <c r="D124" s="5" t="e" cm="1">
        <f t="array" ref="D124">_xlfn.LET(_xlpm.a,INDEX(threshold_output[],MATCH(Table253[[#This Row],[Week]]&amp;Table253[[#This Row],[Year]],threshold_output[Week]&amp;threshold_output[Year],0),3),IF(ISBLANK(_xlpm.a),"",_xlpm.a))</f>
        <v>#N/A</v>
      </c>
      <c r="E124" t="str">
        <f>IFERROR(Tableau1[[#This Row],[Label (Year-Week)
(automated - do not fill manually)]],"")</f>
        <v>2020-W17</v>
      </c>
    </row>
    <row r="125" spans="1:5">
      <c r="A125">
        <f>IFERROR(Tableau1[[#This Row],[ANNEE
REMPLISSEZ
(Format: YYYY)]], "")</f>
        <v>2020</v>
      </c>
      <c r="B125">
        <f>IFERROR(Tableau1[[#This Row],[SEMAINE
REMPLISSEZ
(Format: Isoweek 1 à 52 ou 53)]],"")</f>
        <v>18</v>
      </c>
      <c r="C125">
        <f>IFERROR(Tableau1[[#This Row],[INCIDENCE
REMPLISSEZ]],"")</f>
        <v>9</v>
      </c>
      <c r="D125" s="5" t="e" cm="1">
        <f t="array" ref="D125">_xlfn.LET(_xlpm.a,INDEX(threshold_output[],MATCH(Table253[[#This Row],[Week]]&amp;Table253[[#This Row],[Year]],threshold_output[Week]&amp;threshold_output[Year],0),3),IF(ISBLANK(_xlpm.a),"",_xlpm.a))</f>
        <v>#N/A</v>
      </c>
      <c r="E125" t="str">
        <f>IFERROR(Tableau1[[#This Row],[Label (Year-Week)
(automated - do not fill manually)]],"")</f>
        <v>2020-W18</v>
      </c>
    </row>
    <row r="126" spans="1:5">
      <c r="A126">
        <f>IFERROR(Tableau1[[#This Row],[ANNEE
REMPLISSEZ
(Format: YYYY)]], "")</f>
        <v>2020</v>
      </c>
      <c r="B126">
        <f>IFERROR(Tableau1[[#This Row],[SEMAINE
REMPLISSEZ
(Format: Isoweek 1 à 52 ou 53)]],"")</f>
        <v>19</v>
      </c>
      <c r="C126">
        <f>IFERROR(Tableau1[[#This Row],[INCIDENCE
REMPLISSEZ]],"")</f>
        <v>5</v>
      </c>
      <c r="D126" s="5" t="e" cm="1">
        <f t="array" ref="D126">_xlfn.LET(_xlpm.a,INDEX(threshold_output[],MATCH(Table253[[#This Row],[Week]]&amp;Table253[[#This Row],[Year]],threshold_output[Week]&amp;threshold_output[Year],0),3),IF(ISBLANK(_xlpm.a),"",_xlpm.a))</f>
        <v>#N/A</v>
      </c>
      <c r="E126" t="str">
        <f>IFERROR(Tableau1[[#This Row],[Label (Year-Week)
(automated - do not fill manually)]],"")</f>
        <v>2020-W19</v>
      </c>
    </row>
    <row r="127" spans="1:5">
      <c r="A127">
        <f>IFERROR(Tableau1[[#This Row],[ANNEE
REMPLISSEZ
(Format: YYYY)]], "")</f>
        <v>2020</v>
      </c>
      <c r="B127">
        <f>IFERROR(Tableau1[[#This Row],[SEMAINE
REMPLISSEZ
(Format: Isoweek 1 à 52 ou 53)]],"")</f>
        <v>20</v>
      </c>
      <c r="C127">
        <f>IFERROR(Tableau1[[#This Row],[INCIDENCE
REMPLISSEZ]],"")</f>
        <v>5</v>
      </c>
      <c r="D127" s="5" t="e" cm="1">
        <f t="array" ref="D127">_xlfn.LET(_xlpm.a,INDEX(threshold_output[],MATCH(Table253[[#This Row],[Week]]&amp;Table253[[#This Row],[Year]],threshold_output[Week]&amp;threshold_output[Year],0),3),IF(ISBLANK(_xlpm.a),"",_xlpm.a))</f>
        <v>#N/A</v>
      </c>
      <c r="E127" t="str">
        <f>IFERROR(Tableau1[[#This Row],[Label (Year-Week)
(automated - do not fill manually)]],"")</f>
        <v>2020-W20</v>
      </c>
    </row>
    <row r="128" spans="1:5">
      <c r="A128">
        <f>IFERROR(Tableau1[[#This Row],[ANNEE
REMPLISSEZ
(Format: YYYY)]], "")</f>
        <v>2020</v>
      </c>
      <c r="B128">
        <f>IFERROR(Tableau1[[#This Row],[SEMAINE
REMPLISSEZ
(Format: Isoweek 1 à 52 ou 53)]],"")</f>
        <v>21</v>
      </c>
      <c r="C128">
        <f>IFERROR(Tableau1[[#This Row],[INCIDENCE
REMPLISSEZ]],"")</f>
        <v>9</v>
      </c>
      <c r="D128" s="5" t="e" cm="1">
        <f t="array" ref="D128">_xlfn.LET(_xlpm.a,INDEX(threshold_output[],MATCH(Table253[[#This Row],[Week]]&amp;Table253[[#This Row],[Year]],threshold_output[Week]&amp;threshold_output[Year],0),3),IF(ISBLANK(_xlpm.a),"",_xlpm.a))</f>
        <v>#N/A</v>
      </c>
      <c r="E128" t="str">
        <f>IFERROR(Tableau1[[#This Row],[Label (Year-Week)
(automated - do not fill manually)]],"")</f>
        <v>2020-W21</v>
      </c>
    </row>
    <row r="129" spans="1:5">
      <c r="A129">
        <f>IFERROR(Tableau1[[#This Row],[ANNEE
REMPLISSEZ
(Format: YYYY)]], "")</f>
        <v>2020</v>
      </c>
      <c r="B129">
        <f>IFERROR(Tableau1[[#This Row],[SEMAINE
REMPLISSEZ
(Format: Isoweek 1 à 52 ou 53)]],"")</f>
        <v>22</v>
      </c>
      <c r="C129">
        <f>IFERROR(Tableau1[[#This Row],[INCIDENCE
REMPLISSEZ]],"")</f>
        <v>11</v>
      </c>
      <c r="D129" s="5" t="e" cm="1">
        <f t="array" ref="D129">_xlfn.LET(_xlpm.a,INDEX(threshold_output[],MATCH(Table253[[#This Row],[Week]]&amp;Table253[[#This Row],[Year]],threshold_output[Week]&amp;threshold_output[Year],0),3),IF(ISBLANK(_xlpm.a),"",_xlpm.a))</f>
        <v>#N/A</v>
      </c>
      <c r="E129" t="str">
        <f>IFERROR(Tableau1[[#This Row],[Label (Year-Week)
(automated - do not fill manually)]],"")</f>
        <v>2020-W22</v>
      </c>
    </row>
    <row r="130" spans="1:5">
      <c r="A130">
        <f>IFERROR(Tableau1[[#This Row],[ANNEE
REMPLISSEZ
(Format: YYYY)]], "")</f>
        <v>2020</v>
      </c>
      <c r="B130">
        <f>IFERROR(Tableau1[[#This Row],[SEMAINE
REMPLISSEZ
(Format: Isoweek 1 à 52 ou 53)]],"")</f>
        <v>23</v>
      </c>
      <c r="C130">
        <f>IFERROR(Tableau1[[#This Row],[INCIDENCE
REMPLISSEZ]],"")</f>
        <v>13</v>
      </c>
      <c r="D130" s="5" t="e" cm="1">
        <f t="array" ref="D130">_xlfn.LET(_xlpm.a,INDEX(threshold_output[],MATCH(Table253[[#This Row],[Week]]&amp;Table253[[#This Row],[Year]],threshold_output[Week]&amp;threshold_output[Year],0),3),IF(ISBLANK(_xlpm.a),"",_xlpm.a))</f>
        <v>#N/A</v>
      </c>
      <c r="E130" t="str">
        <f>IFERROR(Tableau1[[#This Row],[Label (Year-Week)
(automated - do not fill manually)]],"")</f>
        <v>2020-W23</v>
      </c>
    </row>
    <row r="131" spans="1:5">
      <c r="A131">
        <f>IFERROR(Tableau1[[#This Row],[ANNEE
REMPLISSEZ
(Format: YYYY)]], "")</f>
        <v>2020</v>
      </c>
      <c r="B131">
        <f>IFERROR(Tableau1[[#This Row],[SEMAINE
REMPLISSEZ
(Format: Isoweek 1 à 52 ou 53)]],"")</f>
        <v>24</v>
      </c>
      <c r="C131">
        <f>IFERROR(Tableau1[[#This Row],[INCIDENCE
REMPLISSEZ]],"")</f>
        <v>11</v>
      </c>
      <c r="D131" s="5" t="e" cm="1">
        <f t="array" ref="D131">_xlfn.LET(_xlpm.a,INDEX(threshold_output[],MATCH(Table253[[#This Row],[Week]]&amp;Table253[[#This Row],[Year]],threshold_output[Week]&amp;threshold_output[Year],0),3),IF(ISBLANK(_xlpm.a),"",_xlpm.a))</f>
        <v>#N/A</v>
      </c>
      <c r="E131" t="str">
        <f>IFERROR(Tableau1[[#This Row],[Label (Year-Week)
(automated - do not fill manually)]],"")</f>
        <v>2020-W24</v>
      </c>
    </row>
    <row r="132" spans="1:5">
      <c r="A132">
        <f>IFERROR(Tableau1[[#This Row],[ANNEE
REMPLISSEZ
(Format: YYYY)]], "")</f>
        <v>2020</v>
      </c>
      <c r="B132">
        <f>IFERROR(Tableau1[[#This Row],[SEMAINE
REMPLISSEZ
(Format: Isoweek 1 à 52 ou 53)]],"")</f>
        <v>25</v>
      </c>
      <c r="C132">
        <f>IFERROR(Tableau1[[#This Row],[INCIDENCE
REMPLISSEZ]],"")</f>
        <v>8</v>
      </c>
      <c r="D132" s="5" t="e" cm="1">
        <f t="array" ref="D132">_xlfn.LET(_xlpm.a,INDEX(threshold_output[],MATCH(Table253[[#This Row],[Week]]&amp;Table253[[#This Row],[Year]],threshold_output[Week]&amp;threshold_output[Year],0),3),IF(ISBLANK(_xlpm.a),"",_xlpm.a))</f>
        <v>#N/A</v>
      </c>
      <c r="E132" t="str">
        <f>IFERROR(Tableau1[[#This Row],[Label (Year-Week)
(automated - do not fill manually)]],"")</f>
        <v>2020-W25</v>
      </c>
    </row>
    <row r="133" spans="1:5">
      <c r="A133">
        <f>IFERROR(Tableau1[[#This Row],[ANNEE
REMPLISSEZ
(Format: YYYY)]], "")</f>
        <v>2020</v>
      </c>
      <c r="B133">
        <f>IFERROR(Tableau1[[#This Row],[SEMAINE
REMPLISSEZ
(Format: Isoweek 1 à 52 ou 53)]],"")</f>
        <v>26</v>
      </c>
      <c r="C133">
        <f>IFERROR(Tableau1[[#This Row],[INCIDENCE
REMPLISSEZ]],"")</f>
        <v>14</v>
      </c>
      <c r="D133" s="5" t="e" cm="1">
        <f t="array" ref="D133">_xlfn.LET(_xlpm.a,INDEX(threshold_output[],MATCH(Table253[[#This Row],[Week]]&amp;Table253[[#This Row],[Year]],threshold_output[Week]&amp;threshold_output[Year],0),3),IF(ISBLANK(_xlpm.a),"",_xlpm.a))</f>
        <v>#N/A</v>
      </c>
      <c r="E133" t="str">
        <f>IFERROR(Tableau1[[#This Row],[Label (Year-Week)
(automated - do not fill manually)]],"")</f>
        <v>2020-W26</v>
      </c>
    </row>
    <row r="134" spans="1:5">
      <c r="A134">
        <f>IFERROR(Tableau1[[#This Row],[ANNEE
REMPLISSEZ
(Format: YYYY)]], "")</f>
        <v>2020</v>
      </c>
      <c r="B134">
        <f>IFERROR(Tableau1[[#This Row],[SEMAINE
REMPLISSEZ
(Format: Isoweek 1 à 52 ou 53)]],"")</f>
        <v>27</v>
      </c>
      <c r="C134">
        <f>IFERROR(Tableau1[[#This Row],[INCIDENCE
REMPLISSEZ]],"")</f>
        <v>4</v>
      </c>
      <c r="D134" s="5" t="e" cm="1">
        <f t="array" ref="D134">_xlfn.LET(_xlpm.a,INDEX(threshold_output[],MATCH(Table253[[#This Row],[Week]]&amp;Table253[[#This Row],[Year]],threshold_output[Week]&amp;threshold_output[Year],0),3),IF(ISBLANK(_xlpm.a),"",_xlpm.a))</f>
        <v>#N/A</v>
      </c>
      <c r="E134" t="str">
        <f>IFERROR(Tableau1[[#This Row],[Label (Year-Week)
(automated - do not fill manually)]],"")</f>
        <v>2020-W27</v>
      </c>
    </row>
    <row r="135" spans="1:5">
      <c r="A135">
        <f>IFERROR(Tableau1[[#This Row],[ANNEE
REMPLISSEZ
(Format: YYYY)]], "")</f>
        <v>2020</v>
      </c>
      <c r="B135">
        <f>IFERROR(Tableau1[[#This Row],[SEMAINE
REMPLISSEZ
(Format: Isoweek 1 à 52 ou 53)]],"")</f>
        <v>28</v>
      </c>
      <c r="C135">
        <f>IFERROR(Tableau1[[#This Row],[INCIDENCE
REMPLISSEZ]],"")</f>
        <v>8</v>
      </c>
      <c r="D135" s="5" t="e" cm="1">
        <f t="array" ref="D135">_xlfn.LET(_xlpm.a,INDEX(threshold_output[],MATCH(Table253[[#This Row],[Week]]&amp;Table253[[#This Row],[Year]],threshold_output[Week]&amp;threshold_output[Year],0),3),IF(ISBLANK(_xlpm.a),"",_xlpm.a))</f>
        <v>#N/A</v>
      </c>
      <c r="E135" t="str">
        <f>IFERROR(Tableau1[[#This Row],[Label (Year-Week)
(automated - do not fill manually)]],"")</f>
        <v>2020-W28</v>
      </c>
    </row>
    <row r="136" spans="1:5">
      <c r="A136">
        <f>IFERROR(Tableau1[[#This Row],[ANNEE
REMPLISSEZ
(Format: YYYY)]], "")</f>
        <v>2020</v>
      </c>
      <c r="B136">
        <f>IFERROR(Tableau1[[#This Row],[SEMAINE
REMPLISSEZ
(Format: Isoweek 1 à 52 ou 53)]],"")</f>
        <v>29</v>
      </c>
      <c r="C136">
        <f>IFERROR(Tableau1[[#This Row],[INCIDENCE
REMPLISSEZ]],"")</f>
        <v>6</v>
      </c>
      <c r="D136" s="5" t="e" cm="1">
        <f t="array" ref="D136">_xlfn.LET(_xlpm.a,INDEX(threshold_output[],MATCH(Table253[[#This Row],[Week]]&amp;Table253[[#This Row],[Year]],threshold_output[Week]&amp;threshold_output[Year],0),3),IF(ISBLANK(_xlpm.a),"",_xlpm.a))</f>
        <v>#N/A</v>
      </c>
      <c r="E136" t="str">
        <f>IFERROR(Tableau1[[#This Row],[Label (Year-Week)
(automated - do not fill manually)]],"")</f>
        <v>2020-W29</v>
      </c>
    </row>
    <row r="137" spans="1:5">
      <c r="A137">
        <f>IFERROR(Tableau1[[#This Row],[ANNEE
REMPLISSEZ
(Format: YYYY)]], "")</f>
        <v>2020</v>
      </c>
      <c r="B137">
        <f>IFERROR(Tableau1[[#This Row],[SEMAINE
REMPLISSEZ
(Format: Isoweek 1 à 52 ou 53)]],"")</f>
        <v>30</v>
      </c>
      <c r="C137">
        <f>IFERROR(Tableau1[[#This Row],[INCIDENCE
REMPLISSEZ]],"")</f>
        <v>8</v>
      </c>
      <c r="D137" s="5" t="e" cm="1">
        <f t="array" ref="D137">_xlfn.LET(_xlpm.a,INDEX(threshold_output[],MATCH(Table253[[#This Row],[Week]]&amp;Table253[[#This Row],[Year]],threshold_output[Week]&amp;threshold_output[Year],0),3),IF(ISBLANK(_xlpm.a),"",_xlpm.a))</f>
        <v>#N/A</v>
      </c>
      <c r="E137" t="str">
        <f>IFERROR(Tableau1[[#This Row],[Label (Year-Week)
(automated - do not fill manually)]],"")</f>
        <v>2020-W30</v>
      </c>
    </row>
    <row r="138" spans="1:5">
      <c r="A138">
        <f>IFERROR(Tableau1[[#This Row],[ANNEE
REMPLISSEZ
(Format: YYYY)]], "")</f>
        <v>2020</v>
      </c>
      <c r="B138">
        <f>IFERROR(Tableau1[[#This Row],[SEMAINE
REMPLISSEZ
(Format: Isoweek 1 à 52 ou 53)]],"")</f>
        <v>31</v>
      </c>
      <c r="C138">
        <f>IFERROR(Tableau1[[#This Row],[INCIDENCE
REMPLISSEZ]],"")</f>
        <v>13</v>
      </c>
      <c r="D138" s="5" t="e" cm="1">
        <f t="array" ref="D138">_xlfn.LET(_xlpm.a,INDEX(threshold_output[],MATCH(Table253[[#This Row],[Week]]&amp;Table253[[#This Row],[Year]],threshold_output[Week]&amp;threshold_output[Year],0),3),IF(ISBLANK(_xlpm.a),"",_xlpm.a))</f>
        <v>#N/A</v>
      </c>
      <c r="E138" t="str">
        <f>IFERROR(Tableau1[[#This Row],[Label (Year-Week)
(automated - do not fill manually)]],"")</f>
        <v>2020-W31</v>
      </c>
    </row>
    <row r="139" spans="1:5">
      <c r="A139">
        <f>IFERROR(Tableau1[[#This Row],[ANNEE
REMPLISSEZ
(Format: YYYY)]], "")</f>
        <v>2020</v>
      </c>
      <c r="B139">
        <f>IFERROR(Tableau1[[#This Row],[SEMAINE
REMPLISSEZ
(Format: Isoweek 1 à 52 ou 53)]],"")</f>
        <v>32</v>
      </c>
      <c r="C139">
        <f>IFERROR(Tableau1[[#This Row],[INCIDENCE
REMPLISSEZ]],"")</f>
        <v>25</v>
      </c>
      <c r="D139" s="5" t="e" cm="1">
        <f t="array" ref="D139">_xlfn.LET(_xlpm.a,INDEX(threshold_output[],MATCH(Table253[[#This Row],[Week]]&amp;Table253[[#This Row],[Year]],threshold_output[Week]&amp;threshold_output[Year],0),3),IF(ISBLANK(_xlpm.a),"",_xlpm.a))</f>
        <v>#N/A</v>
      </c>
      <c r="E139" t="str">
        <f>IFERROR(Tableau1[[#This Row],[Label (Year-Week)
(automated - do not fill manually)]],"")</f>
        <v>2020-W32</v>
      </c>
    </row>
    <row r="140" spans="1:5">
      <c r="A140">
        <f>IFERROR(Tableau1[[#This Row],[ANNEE
REMPLISSEZ
(Format: YYYY)]], "")</f>
        <v>2020</v>
      </c>
      <c r="B140">
        <f>IFERROR(Tableau1[[#This Row],[SEMAINE
REMPLISSEZ
(Format: Isoweek 1 à 52 ou 53)]],"")</f>
        <v>33</v>
      </c>
      <c r="C140">
        <f>IFERROR(Tableau1[[#This Row],[INCIDENCE
REMPLISSEZ]],"")</f>
        <v>44</v>
      </c>
      <c r="D140" s="5" t="e" cm="1">
        <f t="array" ref="D140">_xlfn.LET(_xlpm.a,INDEX(threshold_output[],MATCH(Table253[[#This Row],[Week]]&amp;Table253[[#This Row],[Year]],threshold_output[Week]&amp;threshold_output[Year],0),3),IF(ISBLANK(_xlpm.a),"",_xlpm.a))</f>
        <v>#N/A</v>
      </c>
      <c r="E140" t="str">
        <f>IFERROR(Tableau1[[#This Row],[Label (Year-Week)
(automated - do not fill manually)]],"")</f>
        <v>2020-W33</v>
      </c>
    </row>
    <row r="141" spans="1:5">
      <c r="A141">
        <f>IFERROR(Tableau1[[#This Row],[ANNEE
REMPLISSEZ
(Format: YYYY)]], "")</f>
        <v>2020</v>
      </c>
      <c r="B141">
        <f>IFERROR(Tableau1[[#This Row],[SEMAINE
REMPLISSEZ
(Format: Isoweek 1 à 52 ou 53)]],"")</f>
        <v>34</v>
      </c>
      <c r="C141">
        <f>IFERROR(Tableau1[[#This Row],[INCIDENCE
REMPLISSEZ]],"")</f>
        <v>102</v>
      </c>
      <c r="D141" s="5" t="e" cm="1">
        <f t="array" ref="D141">_xlfn.LET(_xlpm.a,INDEX(threshold_output[],MATCH(Table253[[#This Row],[Week]]&amp;Table253[[#This Row],[Year]],threshold_output[Week]&amp;threshold_output[Year],0),3),IF(ISBLANK(_xlpm.a),"",_xlpm.a))</f>
        <v>#N/A</v>
      </c>
      <c r="E141" t="str">
        <f>IFERROR(Tableau1[[#This Row],[Label (Year-Week)
(automated - do not fill manually)]],"")</f>
        <v>2020-W34</v>
      </c>
    </row>
    <row r="142" spans="1:5">
      <c r="A142">
        <f>IFERROR(Tableau1[[#This Row],[ANNEE
REMPLISSEZ
(Format: YYYY)]], "")</f>
        <v>2020</v>
      </c>
      <c r="B142">
        <f>IFERROR(Tableau1[[#This Row],[SEMAINE
REMPLISSEZ
(Format: Isoweek 1 à 52 ou 53)]],"")</f>
        <v>35</v>
      </c>
      <c r="C142">
        <f>IFERROR(Tableau1[[#This Row],[INCIDENCE
REMPLISSEZ]],"")</f>
        <v>91</v>
      </c>
      <c r="D142" s="5" t="e" cm="1">
        <f t="array" ref="D142">_xlfn.LET(_xlpm.a,INDEX(threshold_output[],MATCH(Table253[[#This Row],[Week]]&amp;Table253[[#This Row],[Year]],threshold_output[Week]&amp;threshold_output[Year],0),3),IF(ISBLANK(_xlpm.a),"",_xlpm.a))</f>
        <v>#N/A</v>
      </c>
      <c r="E142" t="str">
        <f>IFERROR(Tableau1[[#This Row],[Label (Year-Week)
(automated - do not fill manually)]],"")</f>
        <v>2020-W35</v>
      </c>
    </row>
    <row r="143" spans="1:5">
      <c r="A143">
        <f>IFERROR(Tableau1[[#This Row],[ANNEE
REMPLISSEZ
(Format: YYYY)]], "")</f>
        <v>2020</v>
      </c>
      <c r="B143">
        <f>IFERROR(Tableau1[[#This Row],[SEMAINE
REMPLISSEZ
(Format: Isoweek 1 à 52 ou 53)]],"")</f>
        <v>36</v>
      </c>
      <c r="C143">
        <f>IFERROR(Tableau1[[#This Row],[INCIDENCE
REMPLISSEZ]],"")</f>
        <v>93</v>
      </c>
      <c r="D143" s="5" t="e" cm="1">
        <f t="array" ref="D143">_xlfn.LET(_xlpm.a,INDEX(threshold_output[],MATCH(Table253[[#This Row],[Week]]&amp;Table253[[#This Row],[Year]],threshold_output[Week]&amp;threshold_output[Year],0),3),IF(ISBLANK(_xlpm.a),"",_xlpm.a))</f>
        <v>#N/A</v>
      </c>
      <c r="E143" t="str">
        <f>IFERROR(Tableau1[[#This Row],[Label (Year-Week)
(automated - do not fill manually)]],"")</f>
        <v>2020-W36</v>
      </c>
    </row>
    <row r="144" spans="1:5">
      <c r="A144">
        <f>IFERROR(Tableau1[[#This Row],[ANNEE
REMPLISSEZ
(Format: YYYY)]], "")</f>
        <v>2020</v>
      </c>
      <c r="B144">
        <f>IFERROR(Tableau1[[#This Row],[SEMAINE
REMPLISSEZ
(Format: Isoweek 1 à 52 ou 53)]],"")</f>
        <v>37</v>
      </c>
      <c r="C144">
        <f>IFERROR(Tableau1[[#This Row],[INCIDENCE
REMPLISSEZ]],"")</f>
        <v>58</v>
      </c>
      <c r="D144" s="5" t="e" cm="1">
        <f t="array" ref="D144">_xlfn.LET(_xlpm.a,INDEX(threshold_output[],MATCH(Table253[[#This Row],[Week]]&amp;Table253[[#This Row],[Year]],threshold_output[Week]&amp;threshold_output[Year],0),3),IF(ISBLANK(_xlpm.a),"",_xlpm.a))</f>
        <v>#N/A</v>
      </c>
      <c r="E144" t="str">
        <f>IFERROR(Tableau1[[#This Row],[Label (Year-Week)
(automated - do not fill manually)]],"")</f>
        <v>2020-W37</v>
      </c>
    </row>
    <row r="145" spans="1:5">
      <c r="A145">
        <f>IFERROR(Tableau1[[#This Row],[ANNEE
REMPLISSEZ
(Format: YYYY)]], "")</f>
        <v>2020</v>
      </c>
      <c r="B145">
        <f>IFERROR(Tableau1[[#This Row],[SEMAINE
REMPLISSEZ
(Format: Isoweek 1 à 52 ou 53)]],"")</f>
        <v>38</v>
      </c>
      <c r="C145">
        <f>IFERROR(Tableau1[[#This Row],[INCIDENCE
REMPLISSEZ]],"")</f>
        <v>65</v>
      </c>
      <c r="D145" s="5" t="e" cm="1">
        <f t="array" ref="D145">_xlfn.LET(_xlpm.a,INDEX(threshold_output[],MATCH(Table253[[#This Row],[Week]]&amp;Table253[[#This Row],[Year]],threshold_output[Week]&amp;threshold_output[Year],0),3),IF(ISBLANK(_xlpm.a),"",_xlpm.a))</f>
        <v>#N/A</v>
      </c>
      <c r="E145" t="str">
        <f>IFERROR(Tableau1[[#This Row],[Label (Year-Week)
(automated - do not fill manually)]],"")</f>
        <v>2020-W38</v>
      </c>
    </row>
    <row r="146" spans="1:5">
      <c r="A146">
        <f>IFERROR(Tableau1[[#This Row],[ANNEE
REMPLISSEZ
(Format: YYYY)]], "")</f>
        <v>2020</v>
      </c>
      <c r="B146">
        <f>IFERROR(Tableau1[[#This Row],[SEMAINE
REMPLISSEZ
(Format: Isoweek 1 à 52 ou 53)]],"")</f>
        <v>39</v>
      </c>
      <c r="C146">
        <f>IFERROR(Tableau1[[#This Row],[INCIDENCE
REMPLISSEZ]],"")</f>
        <v>40</v>
      </c>
      <c r="D146" s="5" t="e" cm="1">
        <f t="array" ref="D146">_xlfn.LET(_xlpm.a,INDEX(threshold_output[],MATCH(Table253[[#This Row],[Week]]&amp;Table253[[#This Row],[Year]],threshold_output[Week]&amp;threshold_output[Year],0),3),IF(ISBLANK(_xlpm.a),"",_xlpm.a))</f>
        <v>#N/A</v>
      </c>
      <c r="E146" t="str">
        <f>IFERROR(Tableau1[[#This Row],[Label (Year-Week)
(automated - do not fill manually)]],"")</f>
        <v>2020-W39</v>
      </c>
    </row>
    <row r="147" spans="1:5">
      <c r="A147">
        <f>IFERROR(Tableau1[[#This Row],[ANNEE
REMPLISSEZ
(Format: YYYY)]], "")</f>
        <v>2020</v>
      </c>
      <c r="B147">
        <f>IFERROR(Tableau1[[#This Row],[SEMAINE
REMPLISSEZ
(Format: Isoweek 1 à 52 ou 53)]],"")</f>
        <v>40</v>
      </c>
      <c r="C147">
        <f>IFERROR(Tableau1[[#This Row],[INCIDENCE
REMPLISSEZ]],"")</f>
        <v>31</v>
      </c>
      <c r="D147" s="5" t="e" cm="1">
        <f t="array" ref="D147">_xlfn.LET(_xlpm.a,INDEX(threshold_output[],MATCH(Table253[[#This Row],[Week]]&amp;Table253[[#This Row],[Year]],threshold_output[Week]&amp;threshold_output[Year],0),3),IF(ISBLANK(_xlpm.a),"",_xlpm.a))</f>
        <v>#N/A</v>
      </c>
      <c r="E147" t="str">
        <f>IFERROR(Tableau1[[#This Row],[Label (Year-Week)
(automated - do not fill manually)]],"")</f>
        <v>2020-W40</v>
      </c>
    </row>
    <row r="148" spans="1:5">
      <c r="A148">
        <f>IFERROR(Tableau1[[#This Row],[ANNEE
REMPLISSEZ
(Format: YYYY)]], "")</f>
        <v>2020</v>
      </c>
      <c r="B148">
        <f>IFERROR(Tableau1[[#This Row],[SEMAINE
REMPLISSEZ
(Format: Isoweek 1 à 52 ou 53)]],"")</f>
        <v>41</v>
      </c>
      <c r="C148">
        <f>IFERROR(Tableau1[[#This Row],[INCIDENCE
REMPLISSEZ]],"")</f>
        <v>12</v>
      </c>
      <c r="D148" s="5" t="e" cm="1">
        <f t="array" ref="D148">_xlfn.LET(_xlpm.a,INDEX(threshold_output[],MATCH(Table253[[#This Row],[Week]]&amp;Table253[[#This Row],[Year]],threshold_output[Week]&amp;threshold_output[Year],0),3),IF(ISBLANK(_xlpm.a),"",_xlpm.a))</f>
        <v>#N/A</v>
      </c>
      <c r="E148" t="str">
        <f>IFERROR(Tableau1[[#This Row],[Label (Year-Week)
(automated - do not fill manually)]],"")</f>
        <v>2020-W41</v>
      </c>
    </row>
    <row r="149" spans="1:5">
      <c r="A149">
        <f>IFERROR(Tableau1[[#This Row],[ANNEE
REMPLISSEZ
(Format: YYYY)]], "")</f>
        <v>2020</v>
      </c>
      <c r="B149">
        <f>IFERROR(Tableau1[[#This Row],[SEMAINE
REMPLISSEZ
(Format: Isoweek 1 à 52 ou 53)]],"")</f>
        <v>42</v>
      </c>
      <c r="C149">
        <f>IFERROR(Tableau1[[#This Row],[INCIDENCE
REMPLISSEZ]],"")</f>
        <v>16</v>
      </c>
      <c r="D149" s="5" t="e" cm="1">
        <f t="array" ref="D149">_xlfn.LET(_xlpm.a,INDEX(threshold_output[],MATCH(Table253[[#This Row],[Week]]&amp;Table253[[#This Row],[Year]],threshold_output[Week]&amp;threshold_output[Year],0),3),IF(ISBLANK(_xlpm.a),"",_xlpm.a))</f>
        <v>#N/A</v>
      </c>
      <c r="E149" t="str">
        <f>IFERROR(Tableau1[[#This Row],[Label (Year-Week)
(automated - do not fill manually)]],"")</f>
        <v>2020-W42</v>
      </c>
    </row>
    <row r="150" spans="1:5">
      <c r="A150">
        <f>IFERROR(Tableau1[[#This Row],[ANNEE
REMPLISSEZ
(Format: YYYY)]], "")</f>
        <v>2020</v>
      </c>
      <c r="B150">
        <f>IFERROR(Tableau1[[#This Row],[SEMAINE
REMPLISSEZ
(Format: Isoweek 1 à 52 ou 53)]],"")</f>
        <v>43</v>
      </c>
      <c r="C150">
        <f>IFERROR(Tableau1[[#This Row],[INCIDENCE
REMPLISSEZ]],"")</f>
        <v>19</v>
      </c>
      <c r="D150" s="5" t="e" cm="1">
        <f t="array" ref="D150">_xlfn.LET(_xlpm.a,INDEX(threshold_output[],MATCH(Table253[[#This Row],[Week]]&amp;Table253[[#This Row],[Year]],threshold_output[Week]&amp;threshold_output[Year],0),3),IF(ISBLANK(_xlpm.a),"",_xlpm.a))</f>
        <v>#N/A</v>
      </c>
      <c r="E150" t="str">
        <f>IFERROR(Tableau1[[#This Row],[Label (Year-Week)
(automated - do not fill manually)]],"")</f>
        <v>2020-W43</v>
      </c>
    </row>
    <row r="151" spans="1:5">
      <c r="A151">
        <f>IFERROR(Tableau1[[#This Row],[ANNEE
REMPLISSEZ
(Format: YYYY)]], "")</f>
        <v>2020</v>
      </c>
      <c r="B151">
        <f>IFERROR(Tableau1[[#This Row],[SEMAINE
REMPLISSEZ
(Format: Isoweek 1 à 52 ou 53)]],"")</f>
        <v>44</v>
      </c>
      <c r="C151">
        <f>IFERROR(Tableau1[[#This Row],[INCIDENCE
REMPLISSEZ]],"")</f>
        <v>12</v>
      </c>
      <c r="D151" s="5" t="e" cm="1">
        <f t="array" ref="D151">_xlfn.LET(_xlpm.a,INDEX(threshold_output[],MATCH(Table253[[#This Row],[Week]]&amp;Table253[[#This Row],[Year]],threshold_output[Week]&amp;threshold_output[Year],0),3),IF(ISBLANK(_xlpm.a),"",_xlpm.a))</f>
        <v>#N/A</v>
      </c>
      <c r="E151" t="str">
        <f>IFERROR(Tableau1[[#This Row],[Label (Year-Week)
(automated - do not fill manually)]],"")</f>
        <v>2020-W44</v>
      </c>
    </row>
    <row r="152" spans="1:5">
      <c r="A152">
        <f>IFERROR(Tableau1[[#This Row],[ANNEE
REMPLISSEZ
(Format: YYYY)]], "")</f>
        <v>2020</v>
      </c>
      <c r="B152">
        <f>IFERROR(Tableau1[[#This Row],[SEMAINE
REMPLISSEZ
(Format: Isoweek 1 à 52 ou 53)]],"")</f>
        <v>45</v>
      </c>
      <c r="C152">
        <f>IFERROR(Tableau1[[#This Row],[INCIDENCE
REMPLISSEZ]],"")</f>
        <v>8</v>
      </c>
      <c r="D152" s="5" t="e" cm="1">
        <f t="array" ref="D152">_xlfn.LET(_xlpm.a,INDEX(threshold_output[],MATCH(Table253[[#This Row],[Week]]&amp;Table253[[#This Row],[Year]],threshold_output[Week]&amp;threshold_output[Year],0),3),IF(ISBLANK(_xlpm.a),"",_xlpm.a))</f>
        <v>#N/A</v>
      </c>
      <c r="E152" t="str">
        <f>IFERROR(Tableau1[[#This Row],[Label (Year-Week)
(automated - do not fill manually)]],"")</f>
        <v>2020-W45</v>
      </c>
    </row>
    <row r="153" spans="1:5">
      <c r="A153">
        <f>IFERROR(Tableau1[[#This Row],[ANNEE
REMPLISSEZ
(Format: YYYY)]], "")</f>
        <v>2020</v>
      </c>
      <c r="B153">
        <f>IFERROR(Tableau1[[#This Row],[SEMAINE
REMPLISSEZ
(Format: Isoweek 1 à 52 ou 53)]],"")</f>
        <v>46</v>
      </c>
      <c r="C153">
        <f>IFERROR(Tableau1[[#This Row],[INCIDENCE
REMPLISSEZ]],"")</f>
        <v>15</v>
      </c>
      <c r="D153" s="5" t="e" cm="1">
        <f t="array" ref="D153">_xlfn.LET(_xlpm.a,INDEX(threshold_output[],MATCH(Table253[[#This Row],[Week]]&amp;Table253[[#This Row],[Year]],threshold_output[Week]&amp;threshold_output[Year],0),3),IF(ISBLANK(_xlpm.a),"",_xlpm.a))</f>
        <v>#N/A</v>
      </c>
      <c r="E153" t="str">
        <f>IFERROR(Tableau1[[#This Row],[Label (Year-Week)
(automated - do not fill manually)]],"")</f>
        <v>2020-W46</v>
      </c>
    </row>
    <row r="154" spans="1:5">
      <c r="A154">
        <f>IFERROR(Tableau1[[#This Row],[ANNEE
REMPLISSEZ
(Format: YYYY)]], "")</f>
        <v>2020</v>
      </c>
      <c r="B154">
        <f>IFERROR(Tableau1[[#This Row],[SEMAINE
REMPLISSEZ
(Format: Isoweek 1 à 52 ou 53)]],"")</f>
        <v>47</v>
      </c>
      <c r="C154">
        <f>IFERROR(Tableau1[[#This Row],[INCIDENCE
REMPLISSEZ]],"")</f>
        <v>10</v>
      </c>
      <c r="D154" s="5" t="e" cm="1">
        <f t="array" ref="D154">_xlfn.LET(_xlpm.a,INDEX(threshold_output[],MATCH(Table253[[#This Row],[Week]]&amp;Table253[[#This Row],[Year]],threshold_output[Week]&amp;threshold_output[Year],0),3),IF(ISBLANK(_xlpm.a),"",_xlpm.a))</f>
        <v>#N/A</v>
      </c>
      <c r="E154" t="str">
        <f>IFERROR(Tableau1[[#This Row],[Label (Year-Week)
(automated - do not fill manually)]],"")</f>
        <v>2020-W47</v>
      </c>
    </row>
    <row r="155" spans="1:5">
      <c r="A155">
        <f>IFERROR(Tableau1[[#This Row],[ANNEE
REMPLISSEZ
(Format: YYYY)]], "")</f>
        <v>2020</v>
      </c>
      <c r="B155">
        <f>IFERROR(Tableau1[[#This Row],[SEMAINE
REMPLISSEZ
(Format: Isoweek 1 à 52 ou 53)]],"")</f>
        <v>48</v>
      </c>
      <c r="C155">
        <f>IFERROR(Tableau1[[#This Row],[INCIDENCE
REMPLISSEZ]],"")</f>
        <v>10</v>
      </c>
      <c r="D155" s="5" t="e" cm="1">
        <f t="array" ref="D155">_xlfn.LET(_xlpm.a,INDEX(threshold_output[],MATCH(Table253[[#This Row],[Week]]&amp;Table253[[#This Row],[Year]],threshold_output[Week]&amp;threshold_output[Year],0),3),IF(ISBLANK(_xlpm.a),"",_xlpm.a))</f>
        <v>#N/A</v>
      </c>
      <c r="E155" t="str">
        <f>IFERROR(Tableau1[[#This Row],[Label (Year-Week)
(automated - do not fill manually)]],"")</f>
        <v>2020-W48</v>
      </c>
    </row>
    <row r="156" spans="1:5">
      <c r="A156">
        <f>IFERROR(Tableau1[[#This Row],[ANNEE
REMPLISSEZ
(Format: YYYY)]], "")</f>
        <v>2020</v>
      </c>
      <c r="B156">
        <f>IFERROR(Tableau1[[#This Row],[SEMAINE
REMPLISSEZ
(Format: Isoweek 1 à 52 ou 53)]],"")</f>
        <v>49</v>
      </c>
      <c r="C156">
        <f>IFERROR(Tableau1[[#This Row],[INCIDENCE
REMPLISSEZ]],"")</f>
        <v>24</v>
      </c>
      <c r="D156" s="5" t="e" cm="1">
        <f t="array" ref="D156">_xlfn.LET(_xlpm.a,INDEX(threshold_output[],MATCH(Table253[[#This Row],[Week]]&amp;Table253[[#This Row],[Year]],threshold_output[Week]&amp;threshold_output[Year],0),3),IF(ISBLANK(_xlpm.a),"",_xlpm.a))</f>
        <v>#N/A</v>
      </c>
      <c r="E156" t="str">
        <f>IFERROR(Tableau1[[#This Row],[Label (Year-Week)
(automated - do not fill manually)]],"")</f>
        <v>2020-W49</v>
      </c>
    </row>
    <row r="157" spans="1:5">
      <c r="A157">
        <f>IFERROR(Tableau1[[#This Row],[ANNEE
REMPLISSEZ
(Format: YYYY)]], "")</f>
        <v>2020</v>
      </c>
      <c r="B157">
        <f>IFERROR(Tableau1[[#This Row],[SEMAINE
REMPLISSEZ
(Format: Isoweek 1 à 52 ou 53)]],"")</f>
        <v>50</v>
      </c>
      <c r="C157">
        <f>IFERROR(Tableau1[[#This Row],[INCIDENCE
REMPLISSEZ]],"")</f>
        <v>19</v>
      </c>
      <c r="D157" s="5" t="e" cm="1">
        <f t="array" ref="D157">_xlfn.LET(_xlpm.a,INDEX(threshold_output[],MATCH(Table253[[#This Row],[Week]]&amp;Table253[[#This Row],[Year]],threshold_output[Week]&amp;threshold_output[Year],0),3),IF(ISBLANK(_xlpm.a),"",_xlpm.a))</f>
        <v>#N/A</v>
      </c>
      <c r="E157" t="str">
        <f>IFERROR(Tableau1[[#This Row],[Label (Year-Week)
(automated - do not fill manually)]],"")</f>
        <v>2020-W50</v>
      </c>
    </row>
    <row r="158" spans="1:5">
      <c r="A158">
        <f>IFERROR(Tableau1[[#This Row],[ANNEE
REMPLISSEZ
(Format: YYYY)]], "")</f>
        <v>2020</v>
      </c>
      <c r="B158">
        <f>IFERROR(Tableau1[[#This Row],[SEMAINE
REMPLISSEZ
(Format: Isoweek 1 à 52 ou 53)]],"")</f>
        <v>51</v>
      </c>
      <c r="C158">
        <f>IFERROR(Tableau1[[#This Row],[INCIDENCE
REMPLISSEZ]],"")</f>
        <v>21</v>
      </c>
      <c r="D158" s="5" t="e" cm="1">
        <f t="array" ref="D158">_xlfn.LET(_xlpm.a,INDEX(threshold_output[],MATCH(Table253[[#This Row],[Week]]&amp;Table253[[#This Row],[Year]],threshold_output[Week]&amp;threshold_output[Year],0),3),IF(ISBLANK(_xlpm.a),"",_xlpm.a))</f>
        <v>#N/A</v>
      </c>
      <c r="E158" t="str">
        <f>IFERROR(Tableau1[[#This Row],[Label (Year-Week)
(automated - do not fill manually)]],"")</f>
        <v>2020-W51</v>
      </c>
    </row>
    <row r="159" spans="1:5">
      <c r="A159">
        <f>IFERROR(Tableau1[[#This Row],[ANNEE
REMPLISSEZ
(Format: YYYY)]], "")</f>
        <v>2020</v>
      </c>
      <c r="B159">
        <f>IFERROR(Tableau1[[#This Row],[SEMAINE
REMPLISSEZ
(Format: Isoweek 1 à 52 ou 53)]],"")</f>
        <v>52</v>
      </c>
      <c r="C159">
        <f>IFERROR(Tableau1[[#This Row],[INCIDENCE
REMPLISSEZ]],"")</f>
        <v>78</v>
      </c>
      <c r="D159" s="5" t="e" cm="1">
        <f t="array" ref="D159">_xlfn.LET(_xlpm.a,INDEX(threshold_output[],MATCH(Table253[[#This Row],[Week]]&amp;Table253[[#This Row],[Year]],threshold_output[Week]&amp;threshold_output[Year],0),3),IF(ISBLANK(_xlpm.a),"",_xlpm.a))</f>
        <v>#N/A</v>
      </c>
      <c r="E159" t="str">
        <f>IFERROR(Tableau1[[#This Row],[Label (Year-Week)
(automated - do not fill manually)]],"")</f>
        <v>2020-W52</v>
      </c>
    </row>
    <row r="160" spans="1:5">
      <c r="A160">
        <f>IFERROR(Tableau1[[#This Row],[ANNEE
REMPLISSEZ
(Format: YYYY)]], "")</f>
        <v>2020</v>
      </c>
      <c r="B160">
        <f>IFERROR(Tableau1[[#This Row],[SEMAINE
REMPLISSEZ
(Format: Isoweek 1 à 52 ou 53)]],"")</f>
        <v>53</v>
      </c>
      <c r="C160">
        <f>IFERROR(Tableau1[[#This Row],[INCIDENCE
REMPLISSEZ]],"")</f>
        <v>79</v>
      </c>
      <c r="D160" s="5" t="e" cm="1">
        <f t="array" ref="D160">_xlfn.LET(_xlpm.a,INDEX(threshold_output[],MATCH(Table253[[#This Row],[Week]]&amp;Table253[[#This Row],[Year]],threshold_output[Week]&amp;threshold_output[Year],0),3),IF(ISBLANK(_xlpm.a),"",_xlpm.a))</f>
        <v>#N/A</v>
      </c>
      <c r="E160" t="str">
        <f>IFERROR(Tableau1[[#This Row],[Label (Year-Week)
(automated - do not fill manually)]],"")</f>
        <v>2020-W53</v>
      </c>
    </row>
    <row r="161" spans="1:5">
      <c r="A161">
        <f>IFERROR(Tableau1[[#This Row],[ANNEE
REMPLISSEZ
(Format: YYYY)]], "")</f>
        <v>2021</v>
      </c>
      <c r="B161">
        <f>IFERROR(Tableau1[[#This Row],[SEMAINE
REMPLISSEZ
(Format: Isoweek 1 à 52 ou 53)]],"")</f>
        <v>1</v>
      </c>
      <c r="C161">
        <f>IFERROR(Tableau1[[#This Row],[INCIDENCE
REMPLISSEZ]],"")</f>
        <v>88</v>
      </c>
      <c r="D161" s="5" t="e" cm="1">
        <f t="array" ref="D161">_xlfn.LET(_xlpm.a,INDEX(threshold_output[],MATCH(Table253[[#This Row],[Week]]&amp;Table253[[#This Row],[Year]],threshold_output[Week]&amp;threshold_output[Year],0),3),IF(ISBLANK(_xlpm.a),"",_xlpm.a))</f>
        <v>#N/A</v>
      </c>
      <c r="E161" t="str">
        <f>IFERROR(Tableau1[[#This Row],[Label (Year-Week)
(automated - do not fill manually)]],"")</f>
        <v>2021-W01</v>
      </c>
    </row>
    <row r="162" spans="1:5">
      <c r="A162">
        <f>IFERROR(Tableau1[[#This Row],[ANNEE
REMPLISSEZ
(Format: YYYY)]], "")</f>
        <v>2021</v>
      </c>
      <c r="B162">
        <f>IFERROR(Tableau1[[#This Row],[SEMAINE
REMPLISSEZ
(Format: Isoweek 1 à 52 ou 53)]],"")</f>
        <v>2</v>
      </c>
      <c r="C162">
        <f>IFERROR(Tableau1[[#This Row],[INCIDENCE
REMPLISSEZ]],"")</f>
        <v>34</v>
      </c>
      <c r="D162" s="5" t="e" cm="1">
        <f t="array" ref="D162">_xlfn.LET(_xlpm.a,INDEX(threshold_output[],MATCH(Table253[[#This Row],[Week]]&amp;Table253[[#This Row],[Year]],threshold_output[Week]&amp;threshold_output[Year],0),3),IF(ISBLANK(_xlpm.a),"",_xlpm.a))</f>
        <v>#N/A</v>
      </c>
      <c r="E162" t="str">
        <f>IFERROR(Tableau1[[#This Row],[Label (Year-Week)
(automated - do not fill manually)]],"")</f>
        <v>2021-W02</v>
      </c>
    </row>
    <row r="163" spans="1:5">
      <c r="A163">
        <f>IFERROR(Tableau1[[#This Row],[ANNEE
REMPLISSEZ
(Format: YYYY)]], "")</f>
        <v>2021</v>
      </c>
      <c r="B163">
        <f>IFERROR(Tableau1[[#This Row],[SEMAINE
REMPLISSEZ
(Format: Isoweek 1 à 52 ou 53)]],"")</f>
        <v>3</v>
      </c>
      <c r="C163">
        <f>IFERROR(Tableau1[[#This Row],[INCIDENCE
REMPLISSEZ]],"")</f>
        <v>26</v>
      </c>
      <c r="D163" s="5" t="e" cm="1">
        <f t="array" ref="D163">_xlfn.LET(_xlpm.a,INDEX(threshold_output[],MATCH(Table253[[#This Row],[Week]]&amp;Table253[[#This Row],[Year]],threshold_output[Week]&amp;threshold_output[Year],0),3),IF(ISBLANK(_xlpm.a),"",_xlpm.a))</f>
        <v>#N/A</v>
      </c>
      <c r="E163" t="str">
        <f>IFERROR(Tableau1[[#This Row],[Label (Year-Week)
(automated - do not fill manually)]],"")</f>
        <v>2021-W03</v>
      </c>
    </row>
    <row r="164" spans="1:5">
      <c r="A164">
        <f>IFERROR(Tableau1[[#This Row],[ANNEE
REMPLISSEZ
(Format: YYYY)]], "")</f>
        <v>2021</v>
      </c>
      <c r="B164">
        <f>IFERROR(Tableau1[[#This Row],[SEMAINE
REMPLISSEZ
(Format: Isoweek 1 à 52 ou 53)]],"")</f>
        <v>4</v>
      </c>
      <c r="C164">
        <f>IFERROR(Tableau1[[#This Row],[INCIDENCE
REMPLISSEZ]],"")</f>
        <v>26</v>
      </c>
      <c r="D164" s="5" t="e" cm="1">
        <f t="array" ref="D164">_xlfn.LET(_xlpm.a,INDEX(threshold_output[],MATCH(Table253[[#This Row],[Week]]&amp;Table253[[#This Row],[Year]],threshold_output[Week]&amp;threshold_output[Year],0),3),IF(ISBLANK(_xlpm.a),"",_xlpm.a))</f>
        <v>#N/A</v>
      </c>
      <c r="E164" t="str">
        <f>IFERROR(Tableau1[[#This Row],[Label (Year-Week)
(automated - do not fill manually)]],"")</f>
        <v>2021-W04</v>
      </c>
    </row>
    <row r="165" spans="1:5">
      <c r="A165">
        <f>IFERROR(Tableau1[[#This Row],[ANNEE
REMPLISSEZ
(Format: YYYY)]], "")</f>
        <v>2021</v>
      </c>
      <c r="B165">
        <f>IFERROR(Tableau1[[#This Row],[SEMAINE
REMPLISSEZ
(Format: Isoweek 1 à 52 ou 53)]],"")</f>
        <v>5</v>
      </c>
      <c r="C165">
        <f>IFERROR(Tableau1[[#This Row],[INCIDENCE
REMPLISSEZ]],"")</f>
        <v>35</v>
      </c>
      <c r="D165" s="5" t="e" cm="1">
        <f t="array" ref="D165">_xlfn.LET(_xlpm.a,INDEX(threshold_output[],MATCH(Table253[[#This Row],[Week]]&amp;Table253[[#This Row],[Year]],threshold_output[Week]&amp;threshold_output[Year],0),3),IF(ISBLANK(_xlpm.a),"",_xlpm.a))</f>
        <v>#N/A</v>
      </c>
      <c r="E165" t="str">
        <f>IFERROR(Tableau1[[#This Row],[Label (Year-Week)
(automated - do not fill manually)]],"")</f>
        <v>2021-W05</v>
      </c>
    </row>
    <row r="166" spans="1:5">
      <c r="A166">
        <f>IFERROR(Tableau1[[#This Row],[ANNEE
REMPLISSEZ
(Format: YYYY)]], "")</f>
        <v>2021</v>
      </c>
      <c r="B166">
        <f>IFERROR(Tableau1[[#This Row],[SEMAINE
REMPLISSEZ
(Format: Isoweek 1 à 52 ou 53)]],"")</f>
        <v>6</v>
      </c>
      <c r="C166">
        <f>IFERROR(Tableau1[[#This Row],[INCIDENCE
REMPLISSEZ]],"")</f>
        <v>14</v>
      </c>
      <c r="D166" s="5" t="e" cm="1">
        <f t="array" ref="D166">_xlfn.LET(_xlpm.a,INDEX(threshold_output[],MATCH(Table253[[#This Row],[Week]]&amp;Table253[[#This Row],[Year]],threshold_output[Week]&amp;threshold_output[Year],0),3),IF(ISBLANK(_xlpm.a),"",_xlpm.a))</f>
        <v>#N/A</v>
      </c>
      <c r="E166" t="str">
        <f>IFERROR(Tableau1[[#This Row],[Label (Year-Week)
(automated - do not fill manually)]],"")</f>
        <v>2021-W06</v>
      </c>
    </row>
    <row r="167" spans="1:5">
      <c r="A167">
        <f>IFERROR(Tableau1[[#This Row],[ANNEE
REMPLISSEZ
(Format: YYYY)]], "")</f>
        <v>2021</v>
      </c>
      <c r="B167">
        <f>IFERROR(Tableau1[[#This Row],[SEMAINE
REMPLISSEZ
(Format: Isoweek 1 à 52 ou 53)]],"")</f>
        <v>7</v>
      </c>
      <c r="C167">
        <f>IFERROR(Tableau1[[#This Row],[INCIDENCE
REMPLISSEZ]],"")</f>
        <v>37</v>
      </c>
      <c r="D167" s="5" t="e" cm="1">
        <f t="array" ref="D167">_xlfn.LET(_xlpm.a,INDEX(threshold_output[],MATCH(Table253[[#This Row],[Week]]&amp;Table253[[#This Row],[Year]],threshold_output[Week]&amp;threshold_output[Year],0),3),IF(ISBLANK(_xlpm.a),"",_xlpm.a))</f>
        <v>#N/A</v>
      </c>
      <c r="E167" t="str">
        <f>IFERROR(Tableau1[[#This Row],[Label (Year-Week)
(automated - do not fill manually)]],"")</f>
        <v>2021-W07</v>
      </c>
    </row>
    <row r="168" spans="1:5">
      <c r="A168">
        <f>IFERROR(Tableau1[[#This Row],[ANNEE
REMPLISSEZ
(Format: YYYY)]], "")</f>
        <v>2021</v>
      </c>
      <c r="B168">
        <f>IFERROR(Tableau1[[#This Row],[SEMAINE
REMPLISSEZ
(Format: Isoweek 1 à 52 ou 53)]],"")</f>
        <v>8</v>
      </c>
      <c r="C168">
        <f>IFERROR(Tableau1[[#This Row],[INCIDENCE
REMPLISSEZ]],"")</f>
        <v>29</v>
      </c>
      <c r="D168" s="5" t="e" cm="1">
        <f t="array" ref="D168">_xlfn.LET(_xlpm.a,INDEX(threshold_output[],MATCH(Table253[[#This Row],[Week]]&amp;Table253[[#This Row],[Year]],threshold_output[Week]&amp;threshold_output[Year],0),3),IF(ISBLANK(_xlpm.a),"",_xlpm.a))</f>
        <v>#N/A</v>
      </c>
      <c r="E168" t="str">
        <f>IFERROR(Tableau1[[#This Row],[Label (Year-Week)
(automated - do not fill manually)]],"")</f>
        <v>2021-W08</v>
      </c>
    </row>
    <row r="169" spans="1:5">
      <c r="A169">
        <f>IFERROR(Tableau1[[#This Row],[ANNEE
REMPLISSEZ
(Format: YYYY)]], "")</f>
        <v>2021</v>
      </c>
      <c r="B169">
        <f>IFERROR(Tableau1[[#This Row],[SEMAINE
REMPLISSEZ
(Format: Isoweek 1 à 52 ou 53)]],"")</f>
        <v>9</v>
      </c>
      <c r="C169">
        <f>IFERROR(Tableau1[[#This Row],[INCIDENCE
REMPLISSEZ]],"")</f>
        <v>12</v>
      </c>
      <c r="D169" s="5" t="e" cm="1">
        <f t="array" ref="D169">_xlfn.LET(_xlpm.a,INDEX(threshold_output[],MATCH(Table253[[#This Row],[Week]]&amp;Table253[[#This Row],[Year]],threshold_output[Week]&amp;threshold_output[Year],0),3),IF(ISBLANK(_xlpm.a),"",_xlpm.a))</f>
        <v>#N/A</v>
      </c>
      <c r="E169" t="str">
        <f>IFERROR(Tableau1[[#This Row],[Label (Year-Week)
(automated - do not fill manually)]],"")</f>
        <v>2021-W09</v>
      </c>
    </row>
    <row r="170" spans="1:5">
      <c r="A170">
        <f>IFERROR(Tableau1[[#This Row],[ANNEE
REMPLISSEZ
(Format: YYYY)]], "")</f>
        <v>2021</v>
      </c>
      <c r="B170">
        <f>IFERROR(Tableau1[[#This Row],[SEMAINE
REMPLISSEZ
(Format: Isoweek 1 à 52 ou 53)]],"")</f>
        <v>10</v>
      </c>
      <c r="C170">
        <f>IFERROR(Tableau1[[#This Row],[INCIDENCE
REMPLISSEZ]],"")</f>
        <v>10</v>
      </c>
      <c r="D170" s="5" t="e" cm="1">
        <f t="array" ref="D170">_xlfn.LET(_xlpm.a,INDEX(threshold_output[],MATCH(Table253[[#This Row],[Week]]&amp;Table253[[#This Row],[Year]],threshold_output[Week]&amp;threshold_output[Year],0),3),IF(ISBLANK(_xlpm.a),"",_xlpm.a))</f>
        <v>#N/A</v>
      </c>
      <c r="E170" t="str">
        <f>IFERROR(Tableau1[[#This Row],[Label (Year-Week)
(automated - do not fill manually)]],"")</f>
        <v>2021-W10</v>
      </c>
    </row>
    <row r="171" spans="1:5">
      <c r="A171">
        <f>IFERROR(Tableau1[[#This Row],[ANNEE
REMPLISSEZ
(Format: YYYY)]], "")</f>
        <v>2021</v>
      </c>
      <c r="B171">
        <f>IFERROR(Tableau1[[#This Row],[SEMAINE
REMPLISSEZ
(Format: Isoweek 1 à 52 ou 53)]],"")</f>
        <v>11</v>
      </c>
      <c r="C171">
        <f>IFERROR(Tableau1[[#This Row],[INCIDENCE
REMPLISSEZ]],"")</f>
        <v>20</v>
      </c>
      <c r="D171" s="5" t="e" cm="1">
        <f t="array" ref="D171">_xlfn.LET(_xlpm.a,INDEX(threshold_output[],MATCH(Table253[[#This Row],[Week]]&amp;Table253[[#This Row],[Year]],threshold_output[Week]&amp;threshold_output[Year],0),3),IF(ISBLANK(_xlpm.a),"",_xlpm.a))</f>
        <v>#N/A</v>
      </c>
      <c r="E171" t="str">
        <f>IFERROR(Tableau1[[#This Row],[Label (Year-Week)
(automated - do not fill manually)]],"")</f>
        <v>2021-W11</v>
      </c>
    </row>
    <row r="172" spans="1:5">
      <c r="A172">
        <f>IFERROR(Tableau1[[#This Row],[ANNEE
REMPLISSEZ
(Format: YYYY)]], "")</f>
        <v>2021</v>
      </c>
      <c r="B172">
        <f>IFERROR(Tableau1[[#This Row],[SEMAINE
REMPLISSEZ
(Format: Isoweek 1 à 52 ou 53)]],"")</f>
        <v>12</v>
      </c>
      <c r="C172">
        <f>IFERROR(Tableau1[[#This Row],[INCIDENCE
REMPLISSEZ]],"")</f>
        <v>8</v>
      </c>
      <c r="D172" s="5" t="e" cm="1">
        <f t="array" ref="D172">_xlfn.LET(_xlpm.a,INDEX(threshold_output[],MATCH(Table253[[#This Row],[Week]]&amp;Table253[[#This Row],[Year]],threshold_output[Week]&amp;threshold_output[Year],0),3),IF(ISBLANK(_xlpm.a),"",_xlpm.a))</f>
        <v>#N/A</v>
      </c>
      <c r="E172" t="str">
        <f>IFERROR(Tableau1[[#This Row],[Label (Year-Week)
(automated - do not fill manually)]],"")</f>
        <v>2021-W12</v>
      </c>
    </row>
    <row r="173" spans="1:5">
      <c r="A173">
        <f>IFERROR(Tableau1[[#This Row],[ANNEE
REMPLISSEZ
(Format: YYYY)]], "")</f>
        <v>2021</v>
      </c>
      <c r="B173">
        <f>IFERROR(Tableau1[[#This Row],[SEMAINE
REMPLISSEZ
(Format: Isoweek 1 à 52 ou 53)]],"")</f>
        <v>13</v>
      </c>
      <c r="C173">
        <f>IFERROR(Tableau1[[#This Row],[INCIDENCE
REMPLISSEZ]],"")</f>
        <v>16</v>
      </c>
      <c r="D173" s="5" t="e" cm="1">
        <f t="array" ref="D173">_xlfn.LET(_xlpm.a,INDEX(threshold_output[],MATCH(Table253[[#This Row],[Week]]&amp;Table253[[#This Row],[Year]],threshold_output[Week]&amp;threshold_output[Year],0),3),IF(ISBLANK(_xlpm.a),"",_xlpm.a))</f>
        <v>#N/A</v>
      </c>
      <c r="E173" t="str">
        <f>IFERROR(Tableau1[[#This Row],[Label (Year-Week)
(automated - do not fill manually)]],"")</f>
        <v>2021-W13</v>
      </c>
    </row>
    <row r="174" spans="1:5">
      <c r="A174">
        <f>IFERROR(Tableau1[[#This Row],[ANNEE
REMPLISSEZ
(Format: YYYY)]], "")</f>
        <v>2021</v>
      </c>
      <c r="B174">
        <f>IFERROR(Tableau1[[#This Row],[SEMAINE
REMPLISSEZ
(Format: Isoweek 1 à 52 ou 53)]],"")</f>
        <v>14</v>
      </c>
      <c r="C174">
        <f>IFERROR(Tableau1[[#This Row],[INCIDENCE
REMPLISSEZ]],"")</f>
        <v>11</v>
      </c>
      <c r="D174" s="5" t="e" cm="1">
        <f t="array" ref="D174">_xlfn.LET(_xlpm.a,INDEX(threshold_output[],MATCH(Table253[[#This Row],[Week]]&amp;Table253[[#This Row],[Year]],threshold_output[Week]&amp;threshold_output[Year],0),3),IF(ISBLANK(_xlpm.a),"",_xlpm.a))</f>
        <v>#N/A</v>
      </c>
      <c r="E174" t="str">
        <f>IFERROR(Tableau1[[#This Row],[Label (Year-Week)
(automated - do not fill manually)]],"")</f>
        <v>2021-W14</v>
      </c>
    </row>
    <row r="175" spans="1:5">
      <c r="A175">
        <f>IFERROR(Tableau1[[#This Row],[ANNEE
REMPLISSEZ
(Format: YYYY)]], "")</f>
        <v>2021</v>
      </c>
      <c r="B175">
        <f>IFERROR(Tableau1[[#This Row],[SEMAINE
REMPLISSEZ
(Format: Isoweek 1 à 52 ou 53)]],"")</f>
        <v>15</v>
      </c>
      <c r="C175">
        <f>IFERROR(Tableau1[[#This Row],[INCIDENCE
REMPLISSEZ]],"")</f>
        <v>7</v>
      </c>
      <c r="D175" s="5" t="e" cm="1">
        <f t="array" ref="D175">_xlfn.LET(_xlpm.a,INDEX(threshold_output[],MATCH(Table253[[#This Row],[Week]]&amp;Table253[[#This Row],[Year]],threshold_output[Week]&amp;threshold_output[Year],0),3),IF(ISBLANK(_xlpm.a),"",_xlpm.a))</f>
        <v>#N/A</v>
      </c>
      <c r="E175" t="str">
        <f>IFERROR(Tableau1[[#This Row],[Label (Year-Week)
(automated - do not fill manually)]],"")</f>
        <v>2021-W15</v>
      </c>
    </row>
    <row r="176" spans="1:5">
      <c r="A176">
        <f>IFERROR(Tableau1[[#This Row],[ANNEE
REMPLISSEZ
(Format: YYYY)]], "")</f>
        <v>2021</v>
      </c>
      <c r="B176">
        <f>IFERROR(Tableau1[[#This Row],[SEMAINE
REMPLISSEZ
(Format: Isoweek 1 à 52 ou 53)]],"")</f>
        <v>16</v>
      </c>
      <c r="C176">
        <f>IFERROR(Tableau1[[#This Row],[INCIDENCE
REMPLISSEZ]],"")</f>
        <v>5</v>
      </c>
      <c r="D176" s="5" t="e" cm="1">
        <f t="array" ref="D176">_xlfn.LET(_xlpm.a,INDEX(threshold_output[],MATCH(Table253[[#This Row],[Week]]&amp;Table253[[#This Row],[Year]],threshold_output[Week]&amp;threshold_output[Year],0),3),IF(ISBLANK(_xlpm.a),"",_xlpm.a))</f>
        <v>#N/A</v>
      </c>
      <c r="E176" t="str">
        <f>IFERROR(Tableau1[[#This Row],[Label (Year-Week)
(automated - do not fill manually)]],"")</f>
        <v>2021-W16</v>
      </c>
    </row>
    <row r="177" spans="1:5">
      <c r="A177">
        <f>IFERROR(Tableau1[[#This Row],[ANNEE
REMPLISSEZ
(Format: YYYY)]], "")</f>
        <v>2021</v>
      </c>
      <c r="B177">
        <f>IFERROR(Tableau1[[#This Row],[SEMAINE
REMPLISSEZ
(Format: Isoweek 1 à 52 ou 53)]],"")</f>
        <v>17</v>
      </c>
      <c r="C177">
        <f>IFERROR(Tableau1[[#This Row],[INCIDENCE
REMPLISSEZ]],"")</f>
        <v>4</v>
      </c>
      <c r="D177" s="5" t="e" cm="1">
        <f t="array" ref="D177">_xlfn.LET(_xlpm.a,INDEX(threshold_output[],MATCH(Table253[[#This Row],[Week]]&amp;Table253[[#This Row],[Year]],threshold_output[Week]&amp;threshold_output[Year],0),3),IF(ISBLANK(_xlpm.a),"",_xlpm.a))</f>
        <v>#N/A</v>
      </c>
      <c r="E177" t="str">
        <f>IFERROR(Tableau1[[#This Row],[Label (Year-Week)
(automated - do not fill manually)]],"")</f>
        <v>2021-W17</v>
      </c>
    </row>
    <row r="178" spans="1:5">
      <c r="A178">
        <f>IFERROR(Tableau1[[#This Row],[ANNEE
REMPLISSEZ
(Format: YYYY)]], "")</f>
        <v>2021</v>
      </c>
      <c r="B178">
        <f>IFERROR(Tableau1[[#This Row],[SEMAINE
REMPLISSEZ
(Format: Isoweek 1 à 52 ou 53)]],"")</f>
        <v>18</v>
      </c>
      <c r="C178">
        <f>IFERROR(Tableau1[[#This Row],[INCIDENCE
REMPLISSEZ]],"")</f>
        <v>3</v>
      </c>
      <c r="D178" s="5" t="e" cm="1">
        <f t="array" ref="D178">_xlfn.LET(_xlpm.a,INDEX(threshold_output[],MATCH(Table253[[#This Row],[Week]]&amp;Table253[[#This Row],[Year]],threshold_output[Week]&amp;threshold_output[Year],0),3),IF(ISBLANK(_xlpm.a),"",_xlpm.a))</f>
        <v>#N/A</v>
      </c>
      <c r="E178" t="str">
        <f>IFERROR(Tableau1[[#This Row],[Label (Year-Week)
(automated - do not fill manually)]],"")</f>
        <v>2021-W18</v>
      </c>
    </row>
    <row r="179" spans="1:5">
      <c r="A179">
        <f>IFERROR(Tableau1[[#This Row],[ANNEE
REMPLISSEZ
(Format: YYYY)]], "")</f>
        <v>2021</v>
      </c>
      <c r="B179">
        <f>IFERROR(Tableau1[[#This Row],[SEMAINE
REMPLISSEZ
(Format: Isoweek 1 à 52 ou 53)]],"")</f>
        <v>19</v>
      </c>
      <c r="C179">
        <f>IFERROR(Tableau1[[#This Row],[INCIDENCE
REMPLISSEZ]],"")</f>
        <v>2</v>
      </c>
      <c r="D179" s="5" t="e" cm="1">
        <f t="array" ref="D179">_xlfn.LET(_xlpm.a,INDEX(threshold_output[],MATCH(Table253[[#This Row],[Week]]&amp;Table253[[#This Row],[Year]],threshold_output[Week]&amp;threshold_output[Year],0),3),IF(ISBLANK(_xlpm.a),"",_xlpm.a))</f>
        <v>#N/A</v>
      </c>
      <c r="E179" t="str">
        <f>IFERROR(Tableau1[[#This Row],[Label (Year-Week)
(automated - do not fill manually)]],"")</f>
        <v>2021-W19</v>
      </c>
    </row>
    <row r="180" spans="1:5">
      <c r="A180">
        <f>IFERROR(Tableau1[[#This Row],[ANNEE
REMPLISSEZ
(Format: YYYY)]], "")</f>
        <v>2021</v>
      </c>
      <c r="B180">
        <f>IFERROR(Tableau1[[#This Row],[SEMAINE
REMPLISSEZ
(Format: Isoweek 1 à 52 ou 53)]],"")</f>
        <v>20</v>
      </c>
      <c r="C180">
        <f>IFERROR(Tableau1[[#This Row],[INCIDENCE
REMPLISSEZ]],"")</f>
        <v>2</v>
      </c>
      <c r="D180" s="5" t="e" cm="1">
        <f t="array" ref="D180">_xlfn.LET(_xlpm.a,INDEX(threshold_output[],MATCH(Table253[[#This Row],[Week]]&amp;Table253[[#This Row],[Year]],threshold_output[Week]&amp;threshold_output[Year],0),3),IF(ISBLANK(_xlpm.a),"",_xlpm.a))</f>
        <v>#N/A</v>
      </c>
      <c r="E180" t="str">
        <f>IFERROR(Tableau1[[#This Row],[Label (Year-Week)
(automated - do not fill manually)]],"")</f>
        <v>2021-W20</v>
      </c>
    </row>
    <row r="181" spans="1:5">
      <c r="A181">
        <f>IFERROR(Tableau1[[#This Row],[ANNEE
REMPLISSEZ
(Format: YYYY)]], "")</f>
        <v>2021</v>
      </c>
      <c r="B181">
        <f>IFERROR(Tableau1[[#This Row],[SEMAINE
REMPLISSEZ
(Format: Isoweek 1 à 52 ou 53)]],"")</f>
        <v>21</v>
      </c>
      <c r="C181">
        <f>IFERROR(Tableau1[[#This Row],[INCIDENCE
REMPLISSEZ]],"")</f>
        <v>4</v>
      </c>
      <c r="D181" s="5" t="e" cm="1">
        <f t="array" ref="D181">_xlfn.LET(_xlpm.a,INDEX(threshold_output[],MATCH(Table253[[#This Row],[Week]]&amp;Table253[[#This Row],[Year]],threshold_output[Week]&amp;threshold_output[Year],0),3),IF(ISBLANK(_xlpm.a),"",_xlpm.a))</f>
        <v>#N/A</v>
      </c>
      <c r="E181" t="str">
        <f>IFERROR(Tableau1[[#This Row],[Label (Year-Week)
(automated - do not fill manually)]],"")</f>
        <v>2021-W21</v>
      </c>
    </row>
    <row r="182" spans="1:5">
      <c r="A182">
        <f>IFERROR(Tableau1[[#This Row],[ANNEE
REMPLISSEZ
(Format: YYYY)]], "")</f>
        <v>2021</v>
      </c>
      <c r="B182">
        <f>IFERROR(Tableau1[[#This Row],[SEMAINE
REMPLISSEZ
(Format: Isoweek 1 à 52 ou 53)]],"")</f>
        <v>22</v>
      </c>
      <c r="C182">
        <f>IFERROR(Tableau1[[#This Row],[INCIDENCE
REMPLISSEZ]],"")</f>
        <v>0</v>
      </c>
      <c r="D182" s="5" t="e" cm="1">
        <f t="array" ref="D182">_xlfn.LET(_xlpm.a,INDEX(threshold_output[],MATCH(Table253[[#This Row],[Week]]&amp;Table253[[#This Row],[Year]],threshold_output[Week]&amp;threshold_output[Year],0),3),IF(ISBLANK(_xlpm.a),"",_xlpm.a))</f>
        <v>#N/A</v>
      </c>
      <c r="E182" t="str">
        <f>IFERROR(Tableau1[[#This Row],[Label (Year-Week)
(automated - do not fill manually)]],"")</f>
        <v>2021-W22</v>
      </c>
    </row>
    <row r="183" spans="1:5">
      <c r="A183">
        <f>IFERROR(Tableau1[[#This Row],[ANNEE
REMPLISSEZ
(Format: YYYY)]], "")</f>
        <v>2021</v>
      </c>
      <c r="B183">
        <f>IFERROR(Tableau1[[#This Row],[SEMAINE
REMPLISSEZ
(Format: Isoweek 1 à 52 ou 53)]],"")</f>
        <v>23</v>
      </c>
      <c r="C183">
        <f>IFERROR(Tableau1[[#This Row],[INCIDENCE
REMPLISSEZ]],"")</f>
        <v>9</v>
      </c>
      <c r="D183" s="5" t="e" cm="1">
        <f t="array" ref="D183">_xlfn.LET(_xlpm.a,INDEX(threshold_output[],MATCH(Table253[[#This Row],[Week]]&amp;Table253[[#This Row],[Year]],threshold_output[Week]&amp;threshold_output[Year],0),3),IF(ISBLANK(_xlpm.a),"",_xlpm.a))</f>
        <v>#N/A</v>
      </c>
      <c r="E183" t="str">
        <f>IFERROR(Tableau1[[#This Row],[Label (Year-Week)
(automated - do not fill manually)]],"")</f>
        <v>2021-W23</v>
      </c>
    </row>
    <row r="184" spans="1:5">
      <c r="A184">
        <f>IFERROR(Tableau1[[#This Row],[ANNEE
REMPLISSEZ
(Format: YYYY)]], "")</f>
        <v>2021</v>
      </c>
      <c r="B184">
        <f>IFERROR(Tableau1[[#This Row],[SEMAINE
REMPLISSEZ
(Format: Isoweek 1 à 52 ou 53)]],"")</f>
        <v>24</v>
      </c>
      <c r="C184">
        <f>IFERROR(Tableau1[[#This Row],[INCIDENCE
REMPLISSEZ]],"")</f>
        <v>0</v>
      </c>
      <c r="D184" s="5" t="e" cm="1">
        <f t="array" ref="D184">_xlfn.LET(_xlpm.a,INDEX(threshold_output[],MATCH(Table253[[#This Row],[Week]]&amp;Table253[[#This Row],[Year]],threshold_output[Week]&amp;threshold_output[Year],0),3),IF(ISBLANK(_xlpm.a),"",_xlpm.a))</f>
        <v>#N/A</v>
      </c>
      <c r="E184" t="str">
        <f>IFERROR(Tableau1[[#This Row],[Label (Year-Week)
(automated - do not fill manually)]],"")</f>
        <v>2021-W24</v>
      </c>
    </row>
    <row r="185" spans="1:5">
      <c r="A185">
        <f>IFERROR(Tableau1[[#This Row],[ANNEE
REMPLISSEZ
(Format: YYYY)]], "")</f>
        <v>2021</v>
      </c>
      <c r="B185">
        <f>IFERROR(Tableau1[[#This Row],[SEMAINE
REMPLISSEZ
(Format: Isoweek 1 à 52 ou 53)]],"")</f>
        <v>25</v>
      </c>
      <c r="C185">
        <f>IFERROR(Tableau1[[#This Row],[INCIDENCE
REMPLISSEZ]],"")</f>
        <v>8</v>
      </c>
      <c r="D185" s="5" t="e" cm="1">
        <f t="array" ref="D185">_xlfn.LET(_xlpm.a,INDEX(threshold_output[],MATCH(Table253[[#This Row],[Week]]&amp;Table253[[#This Row],[Year]],threshold_output[Week]&amp;threshold_output[Year],0),3),IF(ISBLANK(_xlpm.a),"",_xlpm.a))</f>
        <v>#N/A</v>
      </c>
      <c r="E185" t="str">
        <f>IFERROR(Tableau1[[#This Row],[Label (Year-Week)
(automated - do not fill manually)]],"")</f>
        <v>2021-W25</v>
      </c>
    </row>
    <row r="186" spans="1:5">
      <c r="A186">
        <f>IFERROR(Tableau1[[#This Row],[ANNEE
REMPLISSEZ
(Format: YYYY)]], "")</f>
        <v>2021</v>
      </c>
      <c r="B186">
        <f>IFERROR(Tableau1[[#This Row],[SEMAINE
REMPLISSEZ
(Format: Isoweek 1 à 52 ou 53)]],"")</f>
        <v>26</v>
      </c>
      <c r="C186">
        <f>IFERROR(Tableau1[[#This Row],[INCIDENCE
REMPLISSEZ]],"")</f>
        <v>3</v>
      </c>
      <c r="D186" s="5" t="e" cm="1">
        <f t="array" ref="D186">_xlfn.LET(_xlpm.a,INDEX(threshold_output[],MATCH(Table253[[#This Row],[Week]]&amp;Table253[[#This Row],[Year]],threshold_output[Week]&amp;threshold_output[Year],0),3),IF(ISBLANK(_xlpm.a),"",_xlpm.a))</f>
        <v>#N/A</v>
      </c>
      <c r="E186" t="str">
        <f>IFERROR(Tableau1[[#This Row],[Label (Year-Week)
(automated - do not fill manually)]],"")</f>
        <v>2021-W26</v>
      </c>
    </row>
    <row r="187" spans="1:5">
      <c r="A187">
        <f>IFERROR(Tableau1[[#This Row],[ANNEE
REMPLISSEZ
(Format: YYYY)]], "")</f>
        <v>2021</v>
      </c>
      <c r="B187">
        <f>IFERROR(Tableau1[[#This Row],[SEMAINE
REMPLISSEZ
(Format: Isoweek 1 à 52 ou 53)]],"")</f>
        <v>27</v>
      </c>
      <c r="C187">
        <f>IFERROR(Tableau1[[#This Row],[INCIDENCE
REMPLISSEZ]],"")</f>
        <v>0</v>
      </c>
      <c r="D187" s="5" t="e" cm="1">
        <f t="array" ref="D187">_xlfn.LET(_xlpm.a,INDEX(threshold_output[],MATCH(Table253[[#This Row],[Week]]&amp;Table253[[#This Row],[Year]],threshold_output[Week]&amp;threshold_output[Year],0),3),IF(ISBLANK(_xlpm.a),"",_xlpm.a))</f>
        <v>#N/A</v>
      </c>
      <c r="E187" t="str">
        <f>IFERROR(Tableau1[[#This Row],[Label (Year-Week)
(automated - do not fill manually)]],"")</f>
        <v>2021-W27</v>
      </c>
    </row>
    <row r="188" spans="1:5">
      <c r="A188">
        <f>IFERROR(Tableau1[[#This Row],[ANNEE
REMPLISSEZ
(Format: YYYY)]], "")</f>
        <v>2021</v>
      </c>
      <c r="B188">
        <f>IFERROR(Tableau1[[#This Row],[SEMAINE
REMPLISSEZ
(Format: Isoweek 1 à 52 ou 53)]],"")</f>
        <v>28</v>
      </c>
      <c r="C188">
        <f>IFERROR(Tableau1[[#This Row],[INCIDENCE
REMPLISSEZ]],"")</f>
        <v>5</v>
      </c>
      <c r="D188" s="5" t="e" cm="1">
        <f t="array" ref="D188">_xlfn.LET(_xlpm.a,INDEX(threshold_output[],MATCH(Table253[[#This Row],[Week]]&amp;Table253[[#This Row],[Year]],threshold_output[Week]&amp;threshold_output[Year],0),3),IF(ISBLANK(_xlpm.a),"",_xlpm.a))</f>
        <v>#N/A</v>
      </c>
      <c r="E188" t="str">
        <f>IFERROR(Tableau1[[#This Row],[Label (Year-Week)
(automated - do not fill manually)]],"")</f>
        <v>2021-W28</v>
      </c>
    </row>
    <row r="189" spans="1:5">
      <c r="A189">
        <f>IFERROR(Tableau1[[#This Row],[ANNEE
REMPLISSEZ
(Format: YYYY)]], "")</f>
        <v>2021</v>
      </c>
      <c r="B189">
        <f>IFERROR(Tableau1[[#This Row],[SEMAINE
REMPLISSEZ
(Format: Isoweek 1 à 52 ou 53)]],"")</f>
        <v>29</v>
      </c>
      <c r="C189">
        <f>IFERROR(Tableau1[[#This Row],[INCIDENCE
REMPLISSEZ]],"")</f>
        <v>8</v>
      </c>
      <c r="D189" s="5" t="e" cm="1">
        <f t="array" ref="D189">_xlfn.LET(_xlpm.a,INDEX(threshold_output[],MATCH(Table253[[#This Row],[Week]]&amp;Table253[[#This Row],[Year]],threshold_output[Week]&amp;threshold_output[Year],0),3),IF(ISBLANK(_xlpm.a),"",_xlpm.a))</f>
        <v>#N/A</v>
      </c>
      <c r="E189" t="str">
        <f>IFERROR(Tableau1[[#This Row],[Label (Year-Week)
(automated - do not fill manually)]],"")</f>
        <v>2021-W29</v>
      </c>
    </row>
    <row r="190" spans="1:5">
      <c r="A190">
        <f>IFERROR(Tableau1[[#This Row],[ANNEE
REMPLISSEZ
(Format: YYYY)]], "")</f>
        <v>2021</v>
      </c>
      <c r="B190">
        <f>IFERROR(Tableau1[[#This Row],[SEMAINE
REMPLISSEZ
(Format: Isoweek 1 à 52 ou 53)]],"")</f>
        <v>30</v>
      </c>
      <c r="C190">
        <f>IFERROR(Tableau1[[#This Row],[INCIDENCE
REMPLISSEZ]],"")</f>
        <v>17</v>
      </c>
      <c r="D190" s="5" t="e" cm="1">
        <f t="array" ref="D190">_xlfn.LET(_xlpm.a,INDEX(threshold_output[],MATCH(Table253[[#This Row],[Week]]&amp;Table253[[#This Row],[Year]],threshold_output[Week]&amp;threshold_output[Year],0),3),IF(ISBLANK(_xlpm.a),"",_xlpm.a))</f>
        <v>#N/A</v>
      </c>
      <c r="E190" t="str">
        <f>IFERROR(Tableau1[[#This Row],[Label (Year-Week)
(automated - do not fill manually)]],"")</f>
        <v>2021-W30</v>
      </c>
    </row>
    <row r="191" spans="1:5">
      <c r="A191">
        <f>IFERROR(Tableau1[[#This Row],[ANNEE
REMPLISSEZ
(Format: YYYY)]], "")</f>
        <v>2021</v>
      </c>
      <c r="B191">
        <f>IFERROR(Tableau1[[#This Row],[SEMAINE
REMPLISSEZ
(Format: Isoweek 1 à 52 ou 53)]],"")</f>
        <v>31</v>
      </c>
      <c r="C191">
        <f>IFERROR(Tableau1[[#This Row],[INCIDENCE
REMPLISSEZ]],"")</f>
        <v>22</v>
      </c>
      <c r="D191" s="5" t="e" cm="1">
        <f t="array" ref="D191">_xlfn.LET(_xlpm.a,INDEX(threshold_output[],MATCH(Table253[[#This Row],[Week]]&amp;Table253[[#This Row],[Year]],threshold_output[Week]&amp;threshold_output[Year],0),3),IF(ISBLANK(_xlpm.a),"",_xlpm.a))</f>
        <v>#N/A</v>
      </c>
      <c r="E191" t="str">
        <f>IFERROR(Tableau1[[#This Row],[Label (Year-Week)
(automated - do not fill manually)]],"")</f>
        <v>2021-W31</v>
      </c>
    </row>
    <row r="192" spans="1:5">
      <c r="A192">
        <f>IFERROR(Tableau1[[#This Row],[ANNEE
REMPLISSEZ
(Format: YYYY)]], "")</f>
        <v>2021</v>
      </c>
      <c r="B192">
        <f>IFERROR(Tableau1[[#This Row],[SEMAINE
REMPLISSEZ
(Format: Isoweek 1 à 52 ou 53)]],"")</f>
        <v>32</v>
      </c>
      <c r="C192">
        <f>IFERROR(Tableau1[[#This Row],[INCIDENCE
REMPLISSEZ]],"")</f>
        <v>24</v>
      </c>
      <c r="D192" s="5" t="e" cm="1">
        <f t="array" ref="D192">_xlfn.LET(_xlpm.a,INDEX(threshold_output[],MATCH(Table253[[#This Row],[Week]]&amp;Table253[[#This Row],[Year]],threshold_output[Week]&amp;threshold_output[Year],0),3),IF(ISBLANK(_xlpm.a),"",_xlpm.a))</f>
        <v>#N/A</v>
      </c>
      <c r="E192" t="str">
        <f>IFERROR(Tableau1[[#This Row],[Label (Year-Week)
(automated - do not fill manually)]],"")</f>
        <v>2021-W32</v>
      </c>
    </row>
    <row r="193" spans="1:5">
      <c r="A193">
        <f>IFERROR(Tableau1[[#This Row],[ANNEE
REMPLISSEZ
(Format: YYYY)]], "")</f>
        <v>2021</v>
      </c>
      <c r="B193">
        <f>IFERROR(Tableau1[[#This Row],[SEMAINE
REMPLISSEZ
(Format: Isoweek 1 à 52 ou 53)]],"")</f>
        <v>33</v>
      </c>
      <c r="C193">
        <f>IFERROR(Tableau1[[#This Row],[INCIDENCE
REMPLISSEZ]],"")</f>
        <v>14</v>
      </c>
      <c r="D193" s="5" t="e" cm="1">
        <f t="array" ref="D193">_xlfn.LET(_xlpm.a,INDEX(threshold_output[],MATCH(Table253[[#This Row],[Week]]&amp;Table253[[#This Row],[Year]],threshold_output[Week]&amp;threshold_output[Year],0),3),IF(ISBLANK(_xlpm.a),"",_xlpm.a))</f>
        <v>#N/A</v>
      </c>
      <c r="E193" t="str">
        <f>IFERROR(Tableau1[[#This Row],[Label (Year-Week)
(automated - do not fill manually)]],"")</f>
        <v>2021-W33</v>
      </c>
    </row>
    <row r="194" spans="1:5">
      <c r="A194">
        <f>IFERROR(Tableau1[[#This Row],[ANNEE
REMPLISSEZ
(Format: YYYY)]], "")</f>
        <v>2021</v>
      </c>
      <c r="B194">
        <f>IFERROR(Tableau1[[#This Row],[SEMAINE
REMPLISSEZ
(Format: Isoweek 1 à 52 ou 53)]],"")</f>
        <v>34</v>
      </c>
      <c r="C194">
        <f>IFERROR(Tableau1[[#This Row],[INCIDENCE
REMPLISSEZ]],"")</f>
        <v>34</v>
      </c>
      <c r="D194" s="5" t="e" cm="1">
        <f t="array" ref="D194">_xlfn.LET(_xlpm.a,INDEX(threshold_output[],MATCH(Table253[[#This Row],[Week]]&amp;Table253[[#This Row],[Year]],threshold_output[Week]&amp;threshold_output[Year],0),3),IF(ISBLANK(_xlpm.a),"",_xlpm.a))</f>
        <v>#N/A</v>
      </c>
      <c r="E194" t="str">
        <f>IFERROR(Tableau1[[#This Row],[Label (Year-Week)
(automated - do not fill manually)]],"")</f>
        <v>2021-W34</v>
      </c>
    </row>
    <row r="195" spans="1:5">
      <c r="A195">
        <f>IFERROR(Tableau1[[#This Row],[ANNEE
REMPLISSEZ
(Format: YYYY)]], "")</f>
        <v>2021</v>
      </c>
      <c r="B195">
        <f>IFERROR(Tableau1[[#This Row],[SEMAINE
REMPLISSEZ
(Format: Isoweek 1 à 52 ou 53)]],"")</f>
        <v>35</v>
      </c>
      <c r="C195">
        <f>IFERROR(Tableau1[[#This Row],[INCIDENCE
REMPLISSEZ]],"")</f>
        <v>80</v>
      </c>
      <c r="D195" s="5" t="e" cm="1">
        <f t="array" ref="D195">_xlfn.LET(_xlpm.a,INDEX(threshold_output[],MATCH(Table253[[#This Row],[Week]]&amp;Table253[[#This Row],[Year]],threshold_output[Week]&amp;threshold_output[Year],0),3),IF(ISBLANK(_xlpm.a),"",_xlpm.a))</f>
        <v>#N/A</v>
      </c>
      <c r="E195" t="str">
        <f>IFERROR(Tableau1[[#This Row],[Label (Year-Week)
(automated - do not fill manually)]],"")</f>
        <v>2021-W35</v>
      </c>
    </row>
    <row r="196" spans="1:5">
      <c r="A196">
        <f>IFERROR(Tableau1[[#This Row],[ANNEE
REMPLISSEZ
(Format: YYYY)]], "")</f>
        <v>2021</v>
      </c>
      <c r="B196">
        <f>IFERROR(Tableau1[[#This Row],[SEMAINE
REMPLISSEZ
(Format: Isoweek 1 à 52 ou 53)]],"")</f>
        <v>36</v>
      </c>
      <c r="C196">
        <f>IFERROR(Tableau1[[#This Row],[INCIDENCE
REMPLISSEZ]],"")</f>
        <v>67</v>
      </c>
      <c r="D196" s="5" t="e" cm="1">
        <f t="array" ref="D196">_xlfn.LET(_xlpm.a,INDEX(threshold_output[],MATCH(Table253[[#This Row],[Week]]&amp;Table253[[#This Row],[Year]],threshold_output[Week]&amp;threshold_output[Year],0),3),IF(ISBLANK(_xlpm.a),"",_xlpm.a))</f>
        <v>#N/A</v>
      </c>
      <c r="E196" t="str">
        <f>IFERROR(Tableau1[[#This Row],[Label (Year-Week)
(automated - do not fill manually)]],"")</f>
        <v>2021-W36</v>
      </c>
    </row>
    <row r="197" spans="1:5">
      <c r="A197">
        <f>IFERROR(Tableau1[[#This Row],[ANNEE
REMPLISSEZ
(Format: YYYY)]], "")</f>
        <v>2021</v>
      </c>
      <c r="B197">
        <f>IFERROR(Tableau1[[#This Row],[SEMAINE
REMPLISSEZ
(Format: Isoweek 1 à 52 ou 53)]],"")</f>
        <v>37</v>
      </c>
      <c r="C197">
        <f>IFERROR(Tableau1[[#This Row],[INCIDENCE
REMPLISSEZ]],"")</f>
        <v>45</v>
      </c>
      <c r="D197" s="5" t="e" cm="1">
        <f t="array" ref="D197">_xlfn.LET(_xlpm.a,INDEX(threshold_output[],MATCH(Table253[[#This Row],[Week]]&amp;Table253[[#This Row],[Year]],threshold_output[Week]&amp;threshold_output[Year],0),3),IF(ISBLANK(_xlpm.a),"",_xlpm.a))</f>
        <v>#N/A</v>
      </c>
      <c r="E197" t="str">
        <f>IFERROR(Tableau1[[#This Row],[Label (Year-Week)
(automated - do not fill manually)]],"")</f>
        <v>2021-W37</v>
      </c>
    </row>
    <row r="198" spans="1:5">
      <c r="A198">
        <f>IFERROR(Tableau1[[#This Row],[ANNEE
REMPLISSEZ
(Format: YYYY)]], "")</f>
        <v>2021</v>
      </c>
      <c r="B198">
        <f>IFERROR(Tableau1[[#This Row],[SEMAINE
REMPLISSEZ
(Format: Isoweek 1 à 52 ou 53)]],"")</f>
        <v>38</v>
      </c>
      <c r="C198">
        <f>IFERROR(Tableau1[[#This Row],[INCIDENCE
REMPLISSEZ]],"")</f>
        <v>39</v>
      </c>
      <c r="D198" s="5" t="e" cm="1">
        <f t="array" ref="D198">_xlfn.LET(_xlpm.a,INDEX(threshold_output[],MATCH(Table253[[#This Row],[Week]]&amp;Table253[[#This Row],[Year]],threshold_output[Week]&amp;threshold_output[Year],0),3),IF(ISBLANK(_xlpm.a),"",_xlpm.a))</f>
        <v>#N/A</v>
      </c>
      <c r="E198" t="str">
        <f>IFERROR(Tableau1[[#This Row],[Label (Year-Week)
(automated - do not fill manually)]],"")</f>
        <v>2021-W38</v>
      </c>
    </row>
    <row r="199" spans="1:5">
      <c r="A199">
        <f>IFERROR(Tableau1[[#This Row],[ANNEE
REMPLISSEZ
(Format: YYYY)]], "")</f>
        <v>2021</v>
      </c>
      <c r="B199">
        <f>IFERROR(Tableau1[[#This Row],[SEMAINE
REMPLISSEZ
(Format: Isoweek 1 à 52 ou 53)]],"")</f>
        <v>39</v>
      </c>
      <c r="C199">
        <f>IFERROR(Tableau1[[#This Row],[INCIDENCE
REMPLISSEZ]],"")</f>
        <v>27</v>
      </c>
      <c r="D199" s="5" t="e" cm="1">
        <f t="array" ref="D199">_xlfn.LET(_xlpm.a,INDEX(threshold_output[],MATCH(Table253[[#This Row],[Week]]&amp;Table253[[#This Row],[Year]],threshold_output[Week]&amp;threshold_output[Year],0),3),IF(ISBLANK(_xlpm.a),"",_xlpm.a))</f>
        <v>#N/A</v>
      </c>
      <c r="E199" t="str">
        <f>IFERROR(Tableau1[[#This Row],[Label (Year-Week)
(automated - do not fill manually)]],"")</f>
        <v>2021-W39</v>
      </c>
    </row>
    <row r="200" spans="1:5">
      <c r="A200">
        <f>IFERROR(Tableau1[[#This Row],[ANNEE
REMPLISSEZ
(Format: YYYY)]], "")</f>
        <v>2021</v>
      </c>
      <c r="B200">
        <f>IFERROR(Tableau1[[#This Row],[SEMAINE
REMPLISSEZ
(Format: Isoweek 1 à 52 ou 53)]],"")</f>
        <v>40</v>
      </c>
      <c r="C200">
        <f>IFERROR(Tableau1[[#This Row],[INCIDENCE
REMPLISSEZ]],"")</f>
        <v>27</v>
      </c>
      <c r="D200" s="5" t="e" cm="1">
        <f t="array" ref="D200">_xlfn.LET(_xlpm.a,INDEX(threshold_output[],MATCH(Table253[[#This Row],[Week]]&amp;Table253[[#This Row],[Year]],threshold_output[Week]&amp;threshold_output[Year],0),3),IF(ISBLANK(_xlpm.a),"",_xlpm.a))</f>
        <v>#N/A</v>
      </c>
      <c r="E200" t="str">
        <f>IFERROR(Tableau1[[#This Row],[Label (Year-Week)
(automated - do not fill manually)]],"")</f>
        <v>2021-W40</v>
      </c>
    </row>
    <row r="201" spans="1:5">
      <c r="A201">
        <f>IFERROR(Tableau1[[#This Row],[ANNEE
REMPLISSEZ
(Format: YYYY)]], "")</f>
        <v>2021</v>
      </c>
      <c r="B201">
        <f>IFERROR(Tableau1[[#This Row],[SEMAINE
REMPLISSEZ
(Format: Isoweek 1 à 52 ou 53)]],"")</f>
        <v>41</v>
      </c>
      <c r="C201">
        <f>IFERROR(Tableau1[[#This Row],[INCIDENCE
REMPLISSEZ]],"")</f>
        <v>27</v>
      </c>
      <c r="D201" s="5" t="e" cm="1">
        <f t="array" ref="D201">_xlfn.LET(_xlpm.a,INDEX(threshold_output[],MATCH(Table253[[#This Row],[Week]]&amp;Table253[[#This Row],[Year]],threshold_output[Week]&amp;threshold_output[Year],0),3),IF(ISBLANK(_xlpm.a),"",_xlpm.a))</f>
        <v>#N/A</v>
      </c>
      <c r="E201" t="str">
        <f>IFERROR(Tableau1[[#This Row],[Label (Year-Week)
(automated - do not fill manually)]],"")</f>
        <v>2021-W41</v>
      </c>
    </row>
    <row r="202" spans="1:5">
      <c r="A202">
        <f>IFERROR(Tableau1[[#This Row],[ANNEE
REMPLISSEZ
(Format: YYYY)]], "")</f>
        <v>2021</v>
      </c>
      <c r="B202">
        <f>IFERROR(Tableau1[[#This Row],[SEMAINE
REMPLISSEZ
(Format: Isoweek 1 à 52 ou 53)]],"")</f>
        <v>42</v>
      </c>
      <c r="C202">
        <f>IFERROR(Tableau1[[#This Row],[INCIDENCE
REMPLISSEZ]],"")</f>
        <v>24</v>
      </c>
      <c r="D202" s="5" t="e" cm="1">
        <f t="array" ref="D202">_xlfn.LET(_xlpm.a,INDEX(threshold_output[],MATCH(Table253[[#This Row],[Week]]&amp;Table253[[#This Row],[Year]],threshold_output[Week]&amp;threshold_output[Year],0),3),IF(ISBLANK(_xlpm.a),"",_xlpm.a))</f>
        <v>#N/A</v>
      </c>
      <c r="E202" t="str">
        <f>IFERROR(Tableau1[[#This Row],[Label (Year-Week)
(automated - do not fill manually)]],"")</f>
        <v>2021-W42</v>
      </c>
    </row>
    <row r="203" spans="1:5">
      <c r="A203">
        <f>IFERROR(Tableau1[[#This Row],[ANNEE
REMPLISSEZ
(Format: YYYY)]], "")</f>
        <v>2021</v>
      </c>
      <c r="B203">
        <f>IFERROR(Tableau1[[#This Row],[SEMAINE
REMPLISSEZ
(Format: Isoweek 1 à 52 ou 53)]],"")</f>
        <v>43</v>
      </c>
      <c r="C203">
        <f>IFERROR(Tableau1[[#This Row],[INCIDENCE
REMPLISSEZ]],"")</f>
        <v>28</v>
      </c>
      <c r="D203" s="5" t="e" cm="1">
        <f t="array" ref="D203">_xlfn.LET(_xlpm.a,INDEX(threshold_output[],MATCH(Table253[[#This Row],[Week]]&amp;Table253[[#This Row],[Year]],threshold_output[Week]&amp;threshold_output[Year],0),3),IF(ISBLANK(_xlpm.a),"",_xlpm.a))</f>
        <v>#N/A</v>
      </c>
      <c r="E203" t="str">
        <f>IFERROR(Tableau1[[#This Row],[Label (Year-Week)
(automated - do not fill manually)]],"")</f>
        <v>2021-W43</v>
      </c>
    </row>
    <row r="204" spans="1:5">
      <c r="A204">
        <f>IFERROR(Tableau1[[#This Row],[ANNEE
REMPLISSEZ
(Format: YYYY)]], "")</f>
        <v>2021</v>
      </c>
      <c r="B204">
        <f>IFERROR(Tableau1[[#This Row],[SEMAINE
REMPLISSEZ
(Format: Isoweek 1 à 52 ou 53)]],"")</f>
        <v>44</v>
      </c>
      <c r="C204">
        <f>IFERROR(Tableau1[[#This Row],[INCIDENCE
REMPLISSEZ]],"")</f>
        <v>63</v>
      </c>
      <c r="D204" s="5" t="e" cm="1">
        <f t="array" ref="D204">_xlfn.LET(_xlpm.a,INDEX(threshold_output[],MATCH(Table253[[#This Row],[Week]]&amp;Table253[[#This Row],[Year]],threshold_output[Week]&amp;threshold_output[Year],0),3),IF(ISBLANK(_xlpm.a),"",_xlpm.a))</f>
        <v>#N/A</v>
      </c>
      <c r="E204" t="str">
        <f>IFERROR(Tableau1[[#This Row],[Label (Year-Week)
(automated - do not fill manually)]],"")</f>
        <v>2021-W44</v>
      </c>
    </row>
    <row r="205" spans="1:5">
      <c r="A205">
        <f>IFERROR(Tableau1[[#This Row],[ANNEE
REMPLISSEZ
(Format: YYYY)]], "")</f>
        <v>2021</v>
      </c>
      <c r="B205">
        <f>IFERROR(Tableau1[[#This Row],[SEMAINE
REMPLISSEZ
(Format: Isoweek 1 à 52 ou 53)]],"")</f>
        <v>45</v>
      </c>
      <c r="C205">
        <f>IFERROR(Tableau1[[#This Row],[INCIDENCE
REMPLISSEZ]],"")</f>
        <v>33</v>
      </c>
      <c r="D205" s="5" t="e" cm="1">
        <f t="array" ref="D205">_xlfn.LET(_xlpm.a,INDEX(threshold_output[],MATCH(Table253[[#This Row],[Week]]&amp;Table253[[#This Row],[Year]],threshold_output[Week]&amp;threshold_output[Year],0),3),IF(ISBLANK(_xlpm.a),"",_xlpm.a))</f>
        <v>#N/A</v>
      </c>
      <c r="E205" t="str">
        <f>IFERROR(Tableau1[[#This Row],[Label (Year-Week)
(automated - do not fill manually)]],"")</f>
        <v>2021-W45</v>
      </c>
    </row>
    <row r="206" spans="1:5">
      <c r="A206">
        <f>IFERROR(Tableau1[[#This Row],[ANNEE
REMPLISSEZ
(Format: YYYY)]], "")</f>
        <v>2021</v>
      </c>
      <c r="B206">
        <f>IFERROR(Tableau1[[#This Row],[SEMAINE
REMPLISSEZ
(Format: Isoweek 1 à 52 ou 53)]],"")</f>
        <v>46</v>
      </c>
      <c r="C206">
        <f>IFERROR(Tableau1[[#This Row],[INCIDENCE
REMPLISSEZ]],"")</f>
        <v>15</v>
      </c>
      <c r="D206" s="5" t="e" cm="1">
        <f t="array" ref="D206">_xlfn.LET(_xlpm.a,INDEX(threshold_output[],MATCH(Table253[[#This Row],[Week]]&amp;Table253[[#This Row],[Year]],threshold_output[Week]&amp;threshold_output[Year],0),3),IF(ISBLANK(_xlpm.a),"",_xlpm.a))</f>
        <v>#N/A</v>
      </c>
      <c r="E206" t="str">
        <f>IFERROR(Tableau1[[#This Row],[Label (Year-Week)
(automated - do not fill manually)]],"")</f>
        <v>2021-W46</v>
      </c>
    </row>
    <row r="207" spans="1:5">
      <c r="A207">
        <f>IFERROR(Tableau1[[#This Row],[ANNEE
REMPLISSEZ
(Format: YYYY)]], "")</f>
        <v>2021</v>
      </c>
      <c r="B207">
        <f>IFERROR(Tableau1[[#This Row],[SEMAINE
REMPLISSEZ
(Format: Isoweek 1 à 52 ou 53)]],"")</f>
        <v>47</v>
      </c>
      <c r="C207">
        <f>IFERROR(Tableau1[[#This Row],[INCIDENCE
REMPLISSEZ]],"")</f>
        <v>11</v>
      </c>
      <c r="D207" s="5" t="e" cm="1">
        <f t="array" ref="D207">_xlfn.LET(_xlpm.a,INDEX(threshold_output[],MATCH(Table253[[#This Row],[Week]]&amp;Table253[[#This Row],[Year]],threshold_output[Week]&amp;threshold_output[Year],0),3),IF(ISBLANK(_xlpm.a),"",_xlpm.a))</f>
        <v>#N/A</v>
      </c>
      <c r="E207" t="str">
        <f>IFERROR(Tableau1[[#This Row],[Label (Year-Week)
(automated - do not fill manually)]],"")</f>
        <v>2021-W47</v>
      </c>
    </row>
    <row r="208" spans="1:5">
      <c r="A208">
        <f>IFERROR(Tableau1[[#This Row],[ANNEE
REMPLISSEZ
(Format: YYYY)]], "")</f>
        <v>2021</v>
      </c>
      <c r="B208">
        <f>IFERROR(Tableau1[[#This Row],[SEMAINE
REMPLISSEZ
(Format: Isoweek 1 à 52 ou 53)]],"")</f>
        <v>48</v>
      </c>
      <c r="C208">
        <f>IFERROR(Tableau1[[#This Row],[INCIDENCE
REMPLISSEZ]],"")</f>
        <v>21</v>
      </c>
      <c r="D208" s="5" t="e" cm="1">
        <f t="array" ref="D208">_xlfn.LET(_xlpm.a,INDEX(threshold_output[],MATCH(Table253[[#This Row],[Week]]&amp;Table253[[#This Row],[Year]],threshold_output[Week]&amp;threshold_output[Year],0),3),IF(ISBLANK(_xlpm.a),"",_xlpm.a))</f>
        <v>#N/A</v>
      </c>
      <c r="E208" t="str">
        <f>IFERROR(Tableau1[[#This Row],[Label (Year-Week)
(automated - do not fill manually)]],"")</f>
        <v>2021-W48</v>
      </c>
    </row>
    <row r="209" spans="1:5">
      <c r="A209">
        <f>IFERROR(Tableau1[[#This Row],[ANNEE
REMPLISSEZ
(Format: YYYY)]], "")</f>
        <v>2021</v>
      </c>
      <c r="B209">
        <f>IFERROR(Tableau1[[#This Row],[SEMAINE
REMPLISSEZ
(Format: Isoweek 1 à 52 ou 53)]],"")</f>
        <v>49</v>
      </c>
      <c r="C209">
        <f>IFERROR(Tableau1[[#This Row],[INCIDENCE
REMPLISSEZ]],"")</f>
        <v>17</v>
      </c>
      <c r="D209" s="5" t="e" cm="1">
        <f t="array" ref="D209">_xlfn.LET(_xlpm.a,INDEX(threshold_output[],MATCH(Table253[[#This Row],[Week]]&amp;Table253[[#This Row],[Year]],threshold_output[Week]&amp;threshold_output[Year],0),3),IF(ISBLANK(_xlpm.a),"",_xlpm.a))</f>
        <v>#N/A</v>
      </c>
      <c r="E209" t="str">
        <f>IFERROR(Tableau1[[#This Row],[Label (Year-Week)
(automated - do not fill manually)]],"")</f>
        <v>2021-W49</v>
      </c>
    </row>
    <row r="210" spans="1:5">
      <c r="A210">
        <f>IFERROR(Tableau1[[#This Row],[ANNEE
REMPLISSEZ
(Format: YYYY)]], "")</f>
        <v>2021</v>
      </c>
      <c r="B210">
        <f>IFERROR(Tableau1[[#This Row],[SEMAINE
REMPLISSEZ
(Format: Isoweek 1 à 52 ou 53)]],"")</f>
        <v>50</v>
      </c>
      <c r="C210">
        <f>IFERROR(Tableau1[[#This Row],[INCIDENCE
REMPLISSEZ]],"")</f>
        <v>0</v>
      </c>
      <c r="D210" s="5" t="e" cm="1">
        <f t="array" ref="D210">_xlfn.LET(_xlpm.a,INDEX(threshold_output[],MATCH(Table253[[#This Row],[Week]]&amp;Table253[[#This Row],[Year]],threshold_output[Week]&amp;threshold_output[Year],0),3),IF(ISBLANK(_xlpm.a),"",_xlpm.a))</f>
        <v>#N/A</v>
      </c>
      <c r="E210" t="str">
        <f>IFERROR(Tableau1[[#This Row],[Label (Year-Week)
(automated - do not fill manually)]],"")</f>
        <v>2021-W50</v>
      </c>
    </row>
    <row r="211" spans="1:5">
      <c r="A211">
        <f>IFERROR(Tableau1[[#This Row],[ANNEE
REMPLISSEZ
(Format: YYYY)]], "")</f>
        <v>2021</v>
      </c>
      <c r="B211">
        <f>IFERROR(Tableau1[[#This Row],[SEMAINE
REMPLISSEZ
(Format: Isoweek 1 à 52 ou 53)]],"")</f>
        <v>51</v>
      </c>
      <c r="C211">
        <f>IFERROR(Tableau1[[#This Row],[INCIDENCE
REMPLISSEZ]],"")</f>
        <v>2</v>
      </c>
      <c r="D211" s="5" t="e" cm="1">
        <f t="array" ref="D211">_xlfn.LET(_xlpm.a,INDEX(threshold_output[],MATCH(Table253[[#This Row],[Week]]&amp;Table253[[#This Row],[Year]],threshold_output[Week]&amp;threshold_output[Year],0),3),IF(ISBLANK(_xlpm.a),"",_xlpm.a))</f>
        <v>#N/A</v>
      </c>
      <c r="E211" t="str">
        <f>IFERROR(Tableau1[[#This Row],[Label (Year-Week)
(automated - do not fill manually)]],"")</f>
        <v>2021-W51</v>
      </c>
    </row>
    <row r="212" spans="1:5">
      <c r="A212">
        <f>IFERROR(Tableau1[[#This Row],[ANNEE
REMPLISSEZ
(Format: YYYY)]], "")</f>
        <v>2021</v>
      </c>
      <c r="B212">
        <f>IFERROR(Tableau1[[#This Row],[SEMAINE
REMPLISSEZ
(Format: Isoweek 1 à 52 ou 53)]],"")</f>
        <v>52</v>
      </c>
      <c r="C212">
        <f>IFERROR(Tableau1[[#This Row],[INCIDENCE
REMPLISSEZ]],"")</f>
        <v>4</v>
      </c>
      <c r="D212" s="5" t="e" cm="1">
        <f t="array" ref="D212">_xlfn.LET(_xlpm.a,INDEX(threshold_output[],MATCH(Table253[[#This Row],[Week]]&amp;Table253[[#This Row],[Year]],threshold_output[Week]&amp;threshold_output[Year],0),3),IF(ISBLANK(_xlpm.a),"",_xlpm.a))</f>
        <v>#N/A</v>
      </c>
      <c r="E212" t="str">
        <f>IFERROR(Tableau1[[#This Row],[Label (Year-Week)
(automated - do not fill manually)]],"")</f>
        <v>2021-W52</v>
      </c>
    </row>
    <row r="213" spans="1:5">
      <c r="A213">
        <f>IFERROR(Tableau1[[#This Row],[ANNEE
REMPLISSEZ
(Format: YYYY)]], "")</f>
        <v>2022</v>
      </c>
      <c r="B213">
        <f>IFERROR(Tableau1[[#This Row],[SEMAINE
REMPLISSEZ
(Format: Isoweek 1 à 52 ou 53)]],"")</f>
        <v>1</v>
      </c>
      <c r="C213">
        <f>IFERROR(Tableau1[[#This Row],[INCIDENCE
REMPLISSEZ]],"")</f>
        <v>2</v>
      </c>
      <c r="D213" s="5" t="e" cm="1">
        <f t="array" ref="D213">_xlfn.LET(_xlpm.a,INDEX(threshold_output[],MATCH(Table253[[#This Row],[Week]]&amp;Table253[[#This Row],[Year]],threshold_output[Week]&amp;threshold_output[Year],0),3),IF(ISBLANK(_xlpm.a),"",_xlpm.a))</f>
        <v>#N/A</v>
      </c>
      <c r="E213" t="str">
        <f>IFERROR(Tableau1[[#This Row],[Label (Year-Week)
(automated - do not fill manually)]],"")</f>
        <v>2022-W01</v>
      </c>
    </row>
    <row r="214" spans="1:5">
      <c r="A214">
        <f>IFERROR(Tableau1[[#This Row],[ANNEE
REMPLISSEZ
(Format: YYYY)]], "")</f>
        <v>2022</v>
      </c>
      <c r="B214">
        <f>IFERROR(Tableau1[[#This Row],[SEMAINE
REMPLISSEZ
(Format: Isoweek 1 à 52 ou 53)]],"")</f>
        <v>2</v>
      </c>
      <c r="C214">
        <f>IFERROR(Tableau1[[#This Row],[INCIDENCE
REMPLISSEZ]],"")</f>
        <v>2</v>
      </c>
      <c r="D214" s="5" t="e" cm="1">
        <f t="array" ref="D214">_xlfn.LET(_xlpm.a,INDEX(threshold_output[],MATCH(Table253[[#This Row],[Week]]&amp;Table253[[#This Row],[Year]],threshold_output[Week]&amp;threshold_output[Year],0),3),IF(ISBLANK(_xlpm.a),"",_xlpm.a))</f>
        <v>#N/A</v>
      </c>
      <c r="E214" t="str">
        <f>IFERROR(Tableau1[[#This Row],[Label (Year-Week)
(automated - do not fill manually)]],"")</f>
        <v>2022-W02</v>
      </c>
    </row>
    <row r="215" spans="1:5">
      <c r="A215">
        <f>IFERROR(Tableau1[[#This Row],[ANNEE
REMPLISSEZ
(Format: YYYY)]], "")</f>
        <v>2022</v>
      </c>
      <c r="B215">
        <f>IFERROR(Tableau1[[#This Row],[SEMAINE
REMPLISSEZ
(Format: Isoweek 1 à 52 ou 53)]],"")</f>
        <v>3</v>
      </c>
      <c r="C215">
        <f>IFERROR(Tableau1[[#This Row],[INCIDENCE
REMPLISSEZ]],"")</f>
        <v>3</v>
      </c>
      <c r="D215" s="5" t="e" cm="1">
        <f t="array" ref="D215">_xlfn.LET(_xlpm.a,INDEX(threshold_output[],MATCH(Table253[[#This Row],[Week]]&amp;Table253[[#This Row],[Year]],threshold_output[Week]&amp;threshold_output[Year],0),3),IF(ISBLANK(_xlpm.a),"",_xlpm.a))</f>
        <v>#N/A</v>
      </c>
      <c r="E215" t="str">
        <f>IFERROR(Tableau1[[#This Row],[Label (Year-Week)
(automated - do not fill manually)]],"")</f>
        <v>2022-W03</v>
      </c>
    </row>
    <row r="216" spans="1:5">
      <c r="A216">
        <f>IFERROR(Tableau1[[#This Row],[ANNEE
REMPLISSEZ
(Format: YYYY)]], "")</f>
        <v>2022</v>
      </c>
      <c r="B216">
        <f>IFERROR(Tableau1[[#This Row],[SEMAINE
REMPLISSEZ
(Format: Isoweek 1 à 52 ou 53)]],"")</f>
        <v>4</v>
      </c>
      <c r="C216">
        <f>IFERROR(Tableau1[[#This Row],[INCIDENCE
REMPLISSEZ]],"")</f>
        <v>2</v>
      </c>
      <c r="D216" s="5" t="e" cm="1">
        <f t="array" ref="D216">_xlfn.LET(_xlpm.a,INDEX(threshold_output[],MATCH(Table253[[#This Row],[Week]]&amp;Table253[[#This Row],[Year]],threshold_output[Week]&amp;threshold_output[Year],0),3),IF(ISBLANK(_xlpm.a),"",_xlpm.a))</f>
        <v>#N/A</v>
      </c>
      <c r="E216" t="str">
        <f>IFERROR(Tableau1[[#This Row],[Label (Year-Week)
(automated - do not fill manually)]],"")</f>
        <v>2022-W04</v>
      </c>
    </row>
    <row r="217" spans="1:5">
      <c r="A217">
        <f>IFERROR(Tableau1[[#This Row],[ANNEE
REMPLISSEZ
(Format: YYYY)]], "")</f>
        <v>2022</v>
      </c>
      <c r="B217">
        <f>IFERROR(Tableau1[[#This Row],[SEMAINE
REMPLISSEZ
(Format: Isoweek 1 à 52 ou 53)]],"")</f>
        <v>5</v>
      </c>
      <c r="C217">
        <f>IFERROR(Tableau1[[#This Row],[INCIDENCE
REMPLISSEZ]],"")</f>
        <v>4</v>
      </c>
      <c r="D217" s="5" t="e" cm="1">
        <f t="array" ref="D217">_xlfn.LET(_xlpm.a,INDEX(threshold_output[],MATCH(Table253[[#This Row],[Week]]&amp;Table253[[#This Row],[Year]],threshold_output[Week]&amp;threshold_output[Year],0),3),IF(ISBLANK(_xlpm.a),"",_xlpm.a))</f>
        <v>#N/A</v>
      </c>
      <c r="E217" t="str">
        <f>IFERROR(Tableau1[[#This Row],[Label (Year-Week)
(automated - do not fill manually)]],"")</f>
        <v>2022-W05</v>
      </c>
    </row>
    <row r="218" spans="1:5">
      <c r="A218">
        <f>IFERROR(Tableau1[[#This Row],[ANNEE
REMPLISSEZ
(Format: YYYY)]], "")</f>
        <v>2022</v>
      </c>
      <c r="B218">
        <f>IFERROR(Tableau1[[#This Row],[SEMAINE
REMPLISSEZ
(Format: Isoweek 1 à 52 ou 53)]],"")</f>
        <v>6</v>
      </c>
      <c r="C218">
        <f>IFERROR(Tableau1[[#This Row],[INCIDENCE
REMPLISSEZ]],"")</f>
        <v>4</v>
      </c>
      <c r="D218" s="5" t="e" cm="1">
        <f t="array" ref="D218">_xlfn.LET(_xlpm.a,INDEX(threshold_output[],MATCH(Table253[[#This Row],[Week]]&amp;Table253[[#This Row],[Year]],threshold_output[Week]&amp;threshold_output[Year],0),3),IF(ISBLANK(_xlpm.a),"",_xlpm.a))</f>
        <v>#N/A</v>
      </c>
      <c r="E218" t="str">
        <f>IFERROR(Tableau1[[#This Row],[Label (Year-Week)
(automated - do not fill manually)]],"")</f>
        <v>2022-W06</v>
      </c>
    </row>
    <row r="219" spans="1:5">
      <c r="A219">
        <f>IFERROR(Tableau1[[#This Row],[ANNEE
REMPLISSEZ
(Format: YYYY)]], "")</f>
        <v>2022</v>
      </c>
      <c r="B219">
        <f>IFERROR(Tableau1[[#This Row],[SEMAINE
REMPLISSEZ
(Format: Isoweek 1 à 52 ou 53)]],"")</f>
        <v>7</v>
      </c>
      <c r="C219">
        <f>IFERROR(Tableau1[[#This Row],[INCIDENCE
REMPLISSEZ]],"")</f>
        <v>4</v>
      </c>
      <c r="D219" s="5" t="e" cm="1">
        <f t="array" ref="D219">_xlfn.LET(_xlpm.a,INDEX(threshold_output[],MATCH(Table253[[#This Row],[Week]]&amp;Table253[[#This Row],[Year]],threshold_output[Week]&amp;threshold_output[Year],0),3),IF(ISBLANK(_xlpm.a),"",_xlpm.a))</f>
        <v>#N/A</v>
      </c>
      <c r="E219" t="str">
        <f>IFERROR(Tableau1[[#This Row],[Label (Year-Week)
(automated - do not fill manually)]],"")</f>
        <v>2022-W07</v>
      </c>
    </row>
    <row r="220" spans="1:5">
      <c r="A220">
        <f>IFERROR(Tableau1[[#This Row],[ANNEE
REMPLISSEZ
(Format: YYYY)]], "")</f>
        <v>2022</v>
      </c>
      <c r="B220">
        <f>IFERROR(Tableau1[[#This Row],[SEMAINE
REMPLISSEZ
(Format: Isoweek 1 à 52 ou 53)]],"")</f>
        <v>8</v>
      </c>
      <c r="C220">
        <f>IFERROR(Tableau1[[#This Row],[INCIDENCE
REMPLISSEZ]],"")</f>
        <v>7</v>
      </c>
      <c r="D220" s="5" t="e" cm="1">
        <f t="array" ref="D220">_xlfn.LET(_xlpm.a,INDEX(threshold_output[],MATCH(Table253[[#This Row],[Week]]&amp;Table253[[#This Row],[Year]],threshold_output[Week]&amp;threshold_output[Year],0),3),IF(ISBLANK(_xlpm.a),"",_xlpm.a))</f>
        <v>#N/A</v>
      </c>
      <c r="E220" t="str">
        <f>IFERROR(Tableau1[[#This Row],[Label (Year-Week)
(automated - do not fill manually)]],"")</f>
        <v>2022-W08</v>
      </c>
    </row>
    <row r="221" spans="1:5">
      <c r="A221">
        <f>IFERROR(Tableau1[[#This Row],[ANNEE
REMPLISSEZ
(Format: YYYY)]], "")</f>
        <v>2022</v>
      </c>
      <c r="B221">
        <f>IFERROR(Tableau1[[#This Row],[SEMAINE
REMPLISSEZ
(Format: Isoweek 1 à 52 ou 53)]],"")</f>
        <v>9</v>
      </c>
      <c r="C221">
        <f>IFERROR(Tableau1[[#This Row],[INCIDENCE
REMPLISSEZ]],"")</f>
        <v>3</v>
      </c>
      <c r="D221" s="5" t="e" cm="1">
        <f t="array" ref="D221">_xlfn.LET(_xlpm.a,INDEX(threshold_output[],MATCH(Table253[[#This Row],[Week]]&amp;Table253[[#This Row],[Year]],threshold_output[Week]&amp;threshold_output[Year],0),3),IF(ISBLANK(_xlpm.a),"",_xlpm.a))</f>
        <v>#N/A</v>
      </c>
      <c r="E221" t="str">
        <f>IFERROR(Tableau1[[#This Row],[Label (Year-Week)
(automated - do not fill manually)]],"")</f>
        <v>2022-W09</v>
      </c>
    </row>
    <row r="222" spans="1:5">
      <c r="A222">
        <f>IFERROR(Tableau1[[#This Row],[ANNEE
REMPLISSEZ
(Format: YYYY)]], "")</f>
        <v>2022</v>
      </c>
      <c r="B222">
        <f>IFERROR(Tableau1[[#This Row],[SEMAINE
REMPLISSEZ
(Format: Isoweek 1 à 52 ou 53)]],"")</f>
        <v>10</v>
      </c>
      <c r="C222">
        <f>IFERROR(Tableau1[[#This Row],[INCIDENCE
REMPLISSEZ]],"")</f>
        <v>0</v>
      </c>
      <c r="D222" s="5" t="e" cm="1">
        <f t="array" ref="D222">_xlfn.LET(_xlpm.a,INDEX(threshold_output[],MATCH(Table253[[#This Row],[Week]]&amp;Table253[[#This Row],[Year]],threshold_output[Week]&amp;threshold_output[Year],0),3),IF(ISBLANK(_xlpm.a),"",_xlpm.a))</f>
        <v>#N/A</v>
      </c>
      <c r="E222" t="str">
        <f>IFERROR(Tableau1[[#This Row],[Label (Year-Week)
(automated - do not fill manually)]],"")</f>
        <v>2022-W10</v>
      </c>
    </row>
    <row r="223" spans="1:5">
      <c r="A223">
        <f>IFERROR(Tableau1[[#This Row],[ANNEE
REMPLISSEZ
(Format: YYYY)]], "")</f>
        <v>2022</v>
      </c>
      <c r="B223">
        <f>IFERROR(Tableau1[[#This Row],[SEMAINE
REMPLISSEZ
(Format: Isoweek 1 à 52 ou 53)]],"")</f>
        <v>11</v>
      </c>
      <c r="C223">
        <f>IFERROR(Tableau1[[#This Row],[INCIDENCE
REMPLISSEZ]],"")</f>
        <v>0</v>
      </c>
      <c r="D223" s="5" t="e" cm="1">
        <f t="array" ref="D223">_xlfn.LET(_xlpm.a,INDEX(threshold_output[],MATCH(Table253[[#This Row],[Week]]&amp;Table253[[#This Row],[Year]],threshold_output[Week]&amp;threshold_output[Year],0),3),IF(ISBLANK(_xlpm.a),"",_xlpm.a))</f>
        <v>#N/A</v>
      </c>
      <c r="E223" t="str">
        <f>IFERROR(Tableau1[[#This Row],[Label (Year-Week)
(automated - do not fill manually)]],"")</f>
        <v>2022-W11</v>
      </c>
    </row>
    <row r="224" spans="1:5">
      <c r="A224">
        <f>IFERROR(Tableau1[[#This Row],[ANNEE
REMPLISSEZ
(Format: YYYY)]], "")</f>
        <v>2022</v>
      </c>
      <c r="B224">
        <f>IFERROR(Tableau1[[#This Row],[SEMAINE
REMPLISSEZ
(Format: Isoweek 1 à 52 ou 53)]],"")</f>
        <v>12</v>
      </c>
      <c r="C224">
        <f>IFERROR(Tableau1[[#This Row],[INCIDENCE
REMPLISSEZ]],"")</f>
        <v>1</v>
      </c>
      <c r="D224" s="5" t="e" cm="1">
        <f t="array" ref="D224">_xlfn.LET(_xlpm.a,INDEX(threshold_output[],MATCH(Table253[[#This Row],[Week]]&amp;Table253[[#This Row],[Year]],threshold_output[Week]&amp;threshold_output[Year],0),3),IF(ISBLANK(_xlpm.a),"",_xlpm.a))</f>
        <v>#N/A</v>
      </c>
      <c r="E224" t="str">
        <f>IFERROR(Tableau1[[#This Row],[Label (Year-Week)
(automated - do not fill manually)]],"")</f>
        <v>2022-W12</v>
      </c>
    </row>
    <row r="225" spans="1:5">
      <c r="A225">
        <f>IFERROR(Tableau1[[#This Row],[ANNEE
REMPLISSEZ
(Format: YYYY)]], "")</f>
        <v>2022</v>
      </c>
      <c r="B225">
        <f>IFERROR(Tableau1[[#This Row],[SEMAINE
REMPLISSEZ
(Format: Isoweek 1 à 52 ou 53)]],"")</f>
        <v>13</v>
      </c>
      <c r="C225">
        <f>IFERROR(Tableau1[[#This Row],[INCIDENCE
REMPLISSEZ]],"")</f>
        <v>2</v>
      </c>
      <c r="D225" s="5" t="e" cm="1">
        <f t="array" ref="D225">_xlfn.LET(_xlpm.a,INDEX(threshold_output[],MATCH(Table253[[#This Row],[Week]]&amp;Table253[[#This Row],[Year]],threshold_output[Week]&amp;threshold_output[Year],0),3),IF(ISBLANK(_xlpm.a),"",_xlpm.a))</f>
        <v>#N/A</v>
      </c>
      <c r="E225" t="str">
        <f>IFERROR(Tableau1[[#This Row],[Label (Year-Week)
(automated - do not fill manually)]],"")</f>
        <v>2022-W13</v>
      </c>
    </row>
    <row r="226" spans="1:5">
      <c r="A226">
        <f>IFERROR(Tableau1[[#This Row],[ANNEE
REMPLISSEZ
(Format: YYYY)]], "")</f>
        <v>2022</v>
      </c>
      <c r="B226">
        <f>IFERROR(Tableau1[[#This Row],[SEMAINE
REMPLISSEZ
(Format: Isoweek 1 à 52 ou 53)]],"")</f>
        <v>14</v>
      </c>
      <c r="C226">
        <f>IFERROR(Tableau1[[#This Row],[INCIDENCE
REMPLISSEZ]],"")</f>
        <v>0</v>
      </c>
      <c r="D226" s="5" t="e" cm="1">
        <f t="array" ref="D226">_xlfn.LET(_xlpm.a,INDEX(threshold_output[],MATCH(Table253[[#This Row],[Week]]&amp;Table253[[#This Row],[Year]],threshold_output[Week]&amp;threshold_output[Year],0),3),IF(ISBLANK(_xlpm.a),"",_xlpm.a))</f>
        <v>#N/A</v>
      </c>
      <c r="E226" t="str">
        <f>IFERROR(Tableau1[[#This Row],[Label (Year-Week)
(automated - do not fill manually)]],"")</f>
        <v>2022-W14</v>
      </c>
    </row>
    <row r="227" spans="1:5">
      <c r="A227">
        <f>IFERROR(Tableau1[[#This Row],[ANNEE
REMPLISSEZ
(Format: YYYY)]], "")</f>
        <v>2022</v>
      </c>
      <c r="B227">
        <f>IFERROR(Tableau1[[#This Row],[SEMAINE
REMPLISSEZ
(Format: Isoweek 1 à 52 ou 53)]],"")</f>
        <v>15</v>
      </c>
      <c r="C227">
        <f>IFERROR(Tableau1[[#This Row],[INCIDENCE
REMPLISSEZ]],"")</f>
        <v>14</v>
      </c>
      <c r="D227" s="5" t="e" cm="1">
        <f t="array" ref="D227">_xlfn.LET(_xlpm.a,INDEX(threshold_output[],MATCH(Table253[[#This Row],[Week]]&amp;Table253[[#This Row],[Year]],threshold_output[Week]&amp;threshold_output[Year],0),3),IF(ISBLANK(_xlpm.a),"",_xlpm.a))</f>
        <v>#N/A</v>
      </c>
      <c r="E227" t="str">
        <f>IFERROR(Tableau1[[#This Row],[Label (Year-Week)
(automated - do not fill manually)]],"")</f>
        <v>2022-W15</v>
      </c>
    </row>
    <row r="228" spans="1:5">
      <c r="A228">
        <f>IFERROR(Tableau1[[#This Row],[ANNEE
REMPLISSEZ
(Format: YYYY)]], "")</f>
        <v>2022</v>
      </c>
      <c r="B228">
        <f>IFERROR(Tableau1[[#This Row],[SEMAINE
REMPLISSEZ
(Format: Isoweek 1 à 52 ou 53)]],"")</f>
        <v>16</v>
      </c>
      <c r="C228">
        <f>IFERROR(Tableau1[[#This Row],[INCIDENCE
REMPLISSEZ]],"")</f>
        <v>13</v>
      </c>
      <c r="D228" s="5" t="e" cm="1">
        <f t="array" ref="D228">_xlfn.LET(_xlpm.a,INDEX(threshold_output[],MATCH(Table253[[#This Row],[Week]]&amp;Table253[[#This Row],[Year]],threshold_output[Week]&amp;threshold_output[Year],0),3),IF(ISBLANK(_xlpm.a),"",_xlpm.a))</f>
        <v>#N/A</v>
      </c>
      <c r="E228" t="str">
        <f>IFERROR(Tableau1[[#This Row],[Label (Year-Week)
(automated - do not fill manually)]],"")</f>
        <v>2022-W16</v>
      </c>
    </row>
    <row r="229" spans="1:5">
      <c r="A229">
        <f>IFERROR(Tableau1[[#This Row],[ANNEE
REMPLISSEZ
(Format: YYYY)]], "")</f>
        <v>2022</v>
      </c>
      <c r="B229">
        <f>IFERROR(Tableau1[[#This Row],[SEMAINE
REMPLISSEZ
(Format: Isoweek 1 à 52 ou 53)]],"")</f>
        <v>17</v>
      </c>
      <c r="C229">
        <f>IFERROR(Tableau1[[#This Row],[INCIDENCE
REMPLISSEZ]],"")</f>
        <v>9</v>
      </c>
      <c r="D229" s="5" t="e" cm="1">
        <f t="array" ref="D229">_xlfn.LET(_xlpm.a,INDEX(threshold_output[],MATCH(Table253[[#This Row],[Week]]&amp;Table253[[#This Row],[Year]],threshold_output[Week]&amp;threshold_output[Year],0),3),IF(ISBLANK(_xlpm.a),"",_xlpm.a))</f>
        <v>#N/A</v>
      </c>
      <c r="E229" t="str">
        <f>IFERROR(Tableau1[[#This Row],[Label (Year-Week)
(automated - do not fill manually)]],"")</f>
        <v>2022-W17</v>
      </c>
    </row>
    <row r="230" spans="1:5">
      <c r="A230">
        <f>IFERROR(Tableau1[[#This Row],[ANNEE
REMPLISSEZ
(Format: YYYY)]], "")</f>
        <v>2022</v>
      </c>
      <c r="B230">
        <f>IFERROR(Tableau1[[#This Row],[SEMAINE
REMPLISSEZ
(Format: Isoweek 1 à 52 ou 53)]],"")</f>
        <v>18</v>
      </c>
      <c r="C230">
        <f>IFERROR(Tableau1[[#This Row],[INCIDENCE
REMPLISSEZ]],"")</f>
        <v>10</v>
      </c>
      <c r="D230" s="5" t="e" cm="1">
        <f t="array" ref="D230">_xlfn.LET(_xlpm.a,INDEX(threshold_output[],MATCH(Table253[[#This Row],[Week]]&amp;Table253[[#This Row],[Year]],threshold_output[Week]&amp;threshold_output[Year],0),3),IF(ISBLANK(_xlpm.a),"",_xlpm.a))</f>
        <v>#N/A</v>
      </c>
      <c r="E230" t="str">
        <f>IFERROR(Tableau1[[#This Row],[Label (Year-Week)
(automated - do not fill manually)]],"")</f>
        <v>2022-W18</v>
      </c>
    </row>
    <row r="231" spans="1:5">
      <c r="A231">
        <f>IFERROR(Tableau1[[#This Row],[ANNEE
REMPLISSEZ
(Format: YYYY)]], "")</f>
        <v>2022</v>
      </c>
      <c r="B231">
        <f>IFERROR(Tableau1[[#This Row],[SEMAINE
REMPLISSEZ
(Format: Isoweek 1 à 52 ou 53)]],"")</f>
        <v>19</v>
      </c>
      <c r="C231">
        <f>IFERROR(Tableau1[[#This Row],[INCIDENCE
REMPLISSEZ]],"")</f>
        <v>37</v>
      </c>
      <c r="D231" s="5" t="e" cm="1">
        <f t="array" ref="D231">_xlfn.LET(_xlpm.a,INDEX(threshold_output[],MATCH(Table253[[#This Row],[Week]]&amp;Table253[[#This Row],[Year]],threshold_output[Week]&amp;threshold_output[Year],0),3),IF(ISBLANK(_xlpm.a),"",_xlpm.a))</f>
        <v>#N/A</v>
      </c>
      <c r="E231" t="str">
        <f>IFERROR(Tableau1[[#This Row],[Label (Year-Week)
(automated - do not fill manually)]],"")</f>
        <v>2022-W19</v>
      </c>
    </row>
    <row r="232" spans="1:5">
      <c r="A232">
        <f>IFERROR(Tableau1[[#This Row],[ANNEE
REMPLISSEZ
(Format: YYYY)]], "")</f>
        <v>2022</v>
      </c>
      <c r="B232">
        <f>IFERROR(Tableau1[[#This Row],[SEMAINE
REMPLISSEZ
(Format: Isoweek 1 à 52 ou 53)]],"")</f>
        <v>20</v>
      </c>
      <c r="C232">
        <f>IFERROR(Tableau1[[#This Row],[INCIDENCE
REMPLISSEZ]],"")</f>
        <v>18</v>
      </c>
      <c r="D232" s="5" t="e" cm="1">
        <f t="array" ref="D232">_xlfn.LET(_xlpm.a,INDEX(threshold_output[],MATCH(Table253[[#This Row],[Week]]&amp;Table253[[#This Row],[Year]],threshold_output[Week]&amp;threshold_output[Year],0),3),IF(ISBLANK(_xlpm.a),"",_xlpm.a))</f>
        <v>#N/A</v>
      </c>
      <c r="E232" t="str">
        <f>IFERROR(Tableau1[[#This Row],[Label (Year-Week)
(automated - do not fill manually)]],"")</f>
        <v>2022-W20</v>
      </c>
    </row>
    <row r="233" spans="1:5">
      <c r="A233">
        <f>IFERROR(Tableau1[[#This Row],[ANNEE
REMPLISSEZ
(Format: YYYY)]], "")</f>
        <v>2022</v>
      </c>
      <c r="B233">
        <f>IFERROR(Tableau1[[#This Row],[SEMAINE
REMPLISSEZ
(Format: Isoweek 1 à 52 ou 53)]],"")</f>
        <v>21</v>
      </c>
      <c r="C233">
        <f>IFERROR(Tableau1[[#This Row],[INCIDENCE
REMPLISSEZ]],"")</f>
        <v>16</v>
      </c>
      <c r="D233" s="5" t="e" cm="1">
        <f t="array" ref="D233">_xlfn.LET(_xlpm.a,INDEX(threshold_output[],MATCH(Table253[[#This Row],[Week]]&amp;Table253[[#This Row],[Year]],threshold_output[Week]&amp;threshold_output[Year],0),3),IF(ISBLANK(_xlpm.a),"",_xlpm.a))</f>
        <v>#N/A</v>
      </c>
      <c r="E233" t="str">
        <f>IFERROR(Tableau1[[#This Row],[Label (Year-Week)
(automated - do not fill manually)]],"")</f>
        <v>2022-W21</v>
      </c>
    </row>
    <row r="234" spans="1:5">
      <c r="A234">
        <f>IFERROR(Tableau1[[#This Row],[ANNEE
REMPLISSEZ
(Format: YYYY)]], "")</f>
        <v>2022</v>
      </c>
      <c r="B234">
        <f>IFERROR(Tableau1[[#This Row],[SEMAINE
REMPLISSEZ
(Format: Isoweek 1 à 52 ou 53)]],"")</f>
        <v>22</v>
      </c>
      <c r="C234">
        <f>IFERROR(Tableau1[[#This Row],[INCIDENCE
REMPLISSEZ]],"")</f>
        <v>18</v>
      </c>
      <c r="D234" s="5" t="e" cm="1">
        <f t="array" ref="D234">_xlfn.LET(_xlpm.a,INDEX(threshold_output[],MATCH(Table253[[#This Row],[Week]]&amp;Table253[[#This Row],[Year]],threshold_output[Week]&amp;threshold_output[Year],0),3),IF(ISBLANK(_xlpm.a),"",_xlpm.a))</f>
        <v>#N/A</v>
      </c>
      <c r="E234" t="str">
        <f>IFERROR(Tableau1[[#This Row],[Label (Year-Week)
(automated - do not fill manually)]],"")</f>
        <v>2022-W22</v>
      </c>
    </row>
    <row r="235" spans="1:5">
      <c r="A235">
        <f>IFERROR(Tableau1[[#This Row],[ANNEE
REMPLISSEZ
(Format: YYYY)]], "")</f>
        <v>2022</v>
      </c>
      <c r="B235">
        <f>IFERROR(Tableau1[[#This Row],[SEMAINE
REMPLISSEZ
(Format: Isoweek 1 à 52 ou 53)]],"")</f>
        <v>23</v>
      </c>
      <c r="C235">
        <f>IFERROR(Tableau1[[#This Row],[INCIDENCE
REMPLISSEZ]],"")</f>
        <v>14</v>
      </c>
      <c r="D235" s="5" t="e" cm="1">
        <f t="array" ref="D235">_xlfn.LET(_xlpm.a,INDEX(threshold_output[],MATCH(Table253[[#This Row],[Week]]&amp;Table253[[#This Row],[Year]],threshold_output[Week]&amp;threshold_output[Year],0),3),IF(ISBLANK(_xlpm.a),"",_xlpm.a))</f>
        <v>#N/A</v>
      </c>
      <c r="E235" t="str">
        <f>IFERROR(Tableau1[[#This Row],[Label (Year-Week)
(automated - do not fill manually)]],"")</f>
        <v>2022-W23</v>
      </c>
    </row>
    <row r="236" spans="1:5">
      <c r="A236">
        <f>IFERROR(Tableau1[[#This Row],[ANNEE
REMPLISSEZ
(Format: YYYY)]], "")</f>
        <v>2022</v>
      </c>
      <c r="B236">
        <f>IFERROR(Tableau1[[#This Row],[SEMAINE
REMPLISSEZ
(Format: Isoweek 1 à 52 ou 53)]],"")</f>
        <v>24</v>
      </c>
      <c r="C236">
        <f>IFERROR(Tableau1[[#This Row],[INCIDENCE
REMPLISSEZ]],"")</f>
        <v>22</v>
      </c>
      <c r="D236" s="5" t="e" cm="1">
        <f t="array" ref="D236">_xlfn.LET(_xlpm.a,INDEX(threshold_output[],MATCH(Table253[[#This Row],[Week]]&amp;Table253[[#This Row],[Year]],threshold_output[Week]&amp;threshold_output[Year],0),3),IF(ISBLANK(_xlpm.a),"",_xlpm.a))</f>
        <v>#N/A</v>
      </c>
      <c r="E236" t="str">
        <f>IFERROR(Tableau1[[#This Row],[Label (Year-Week)
(automated - do not fill manually)]],"")</f>
        <v>2022-W24</v>
      </c>
    </row>
    <row r="237" spans="1:5">
      <c r="A237">
        <f>IFERROR(Tableau1[[#This Row],[ANNEE
REMPLISSEZ
(Format: YYYY)]], "")</f>
        <v>2022</v>
      </c>
      <c r="B237">
        <f>IFERROR(Tableau1[[#This Row],[SEMAINE
REMPLISSEZ
(Format: Isoweek 1 à 52 ou 53)]],"")</f>
        <v>25</v>
      </c>
      <c r="C237">
        <f>IFERROR(Tableau1[[#This Row],[INCIDENCE
REMPLISSEZ]],"")</f>
        <v>31</v>
      </c>
      <c r="D237" s="5" t="e" cm="1">
        <f t="array" ref="D237">_xlfn.LET(_xlpm.a,INDEX(threshold_output[],MATCH(Table253[[#This Row],[Week]]&amp;Table253[[#This Row],[Year]],threshold_output[Week]&amp;threshold_output[Year],0),3),IF(ISBLANK(_xlpm.a),"",_xlpm.a))</f>
        <v>#N/A</v>
      </c>
      <c r="E237" t="str">
        <f>IFERROR(Tableau1[[#This Row],[Label (Year-Week)
(automated - do not fill manually)]],"")</f>
        <v>2022-W25</v>
      </c>
    </row>
    <row r="238" spans="1:5">
      <c r="A238">
        <f>IFERROR(Tableau1[[#This Row],[ANNEE
REMPLISSEZ
(Format: YYYY)]], "")</f>
        <v>2022</v>
      </c>
      <c r="B238">
        <f>IFERROR(Tableau1[[#This Row],[SEMAINE
REMPLISSEZ
(Format: Isoweek 1 à 52 ou 53)]],"")</f>
        <v>26</v>
      </c>
      <c r="C238">
        <f>IFERROR(Tableau1[[#This Row],[INCIDENCE
REMPLISSEZ]],"")</f>
        <v>26</v>
      </c>
      <c r="D238" s="5" t="e" cm="1">
        <f t="array" ref="D238">_xlfn.LET(_xlpm.a,INDEX(threshold_output[],MATCH(Table253[[#This Row],[Week]]&amp;Table253[[#This Row],[Year]],threshold_output[Week]&amp;threshold_output[Year],0),3),IF(ISBLANK(_xlpm.a),"",_xlpm.a))</f>
        <v>#N/A</v>
      </c>
      <c r="E238" t="str">
        <f>IFERROR(Tableau1[[#This Row],[Label (Year-Week)
(automated - do not fill manually)]],"")</f>
        <v>2022-W26</v>
      </c>
    </row>
    <row r="239" spans="1:5">
      <c r="A239">
        <f>IFERROR(Tableau1[[#This Row],[ANNEE
REMPLISSEZ
(Format: YYYY)]], "")</f>
        <v>2022</v>
      </c>
      <c r="B239">
        <f>IFERROR(Tableau1[[#This Row],[SEMAINE
REMPLISSEZ
(Format: Isoweek 1 à 52 ou 53)]],"")</f>
        <v>27</v>
      </c>
      <c r="C239">
        <f>IFERROR(Tableau1[[#This Row],[INCIDENCE
REMPLISSEZ]],"")</f>
        <v>53</v>
      </c>
      <c r="D239" s="5" t="e" cm="1">
        <f t="array" ref="D239">_xlfn.LET(_xlpm.a,INDEX(threshold_output[],MATCH(Table253[[#This Row],[Week]]&amp;Table253[[#This Row],[Year]],threshold_output[Week]&amp;threshold_output[Year],0),3),IF(ISBLANK(_xlpm.a),"",_xlpm.a))</f>
        <v>#N/A</v>
      </c>
      <c r="E239" t="str">
        <f>IFERROR(Tableau1[[#This Row],[Label (Year-Week)
(automated - do not fill manually)]],"")</f>
        <v>2022-W27</v>
      </c>
    </row>
    <row r="240" spans="1:5">
      <c r="A240">
        <f>IFERROR(Tableau1[[#This Row],[ANNEE
REMPLISSEZ
(Format: YYYY)]], "")</f>
        <v>2022</v>
      </c>
      <c r="B240">
        <f>IFERROR(Tableau1[[#This Row],[SEMAINE
REMPLISSEZ
(Format: Isoweek 1 à 52 ou 53)]],"")</f>
        <v>28</v>
      </c>
      <c r="C240">
        <f>IFERROR(Tableau1[[#This Row],[INCIDENCE
REMPLISSEZ]],"")</f>
        <v>34</v>
      </c>
      <c r="D240" s="5" t="e" cm="1">
        <f t="array" ref="D240">_xlfn.LET(_xlpm.a,INDEX(threshold_output[],MATCH(Table253[[#This Row],[Week]]&amp;Table253[[#This Row],[Year]],threshold_output[Week]&amp;threshold_output[Year],0),3),IF(ISBLANK(_xlpm.a),"",_xlpm.a))</f>
        <v>#N/A</v>
      </c>
      <c r="E240" t="str">
        <f>IFERROR(Tableau1[[#This Row],[Label (Year-Week)
(automated - do not fill manually)]],"")</f>
        <v>2022-W28</v>
      </c>
    </row>
    <row r="241" spans="1:5">
      <c r="A241">
        <f>IFERROR(Tableau1[[#This Row],[ANNEE
REMPLISSEZ
(Format: YYYY)]], "")</f>
        <v>2022</v>
      </c>
      <c r="B241">
        <f>IFERROR(Tableau1[[#This Row],[SEMAINE
REMPLISSEZ
(Format: Isoweek 1 à 52 ou 53)]],"")</f>
        <v>29</v>
      </c>
      <c r="C241">
        <f>IFERROR(Tableau1[[#This Row],[INCIDENCE
REMPLISSEZ]],"")</f>
        <v>31</v>
      </c>
      <c r="D241" s="5" t="e" cm="1">
        <f t="array" ref="D241">_xlfn.LET(_xlpm.a,INDEX(threshold_output[],MATCH(Table253[[#This Row],[Week]]&amp;Table253[[#This Row],[Year]],threshold_output[Week]&amp;threshold_output[Year],0),3),IF(ISBLANK(_xlpm.a),"",_xlpm.a))</f>
        <v>#N/A</v>
      </c>
      <c r="E241" t="str">
        <f>IFERROR(Tableau1[[#This Row],[Label (Year-Week)
(automated - do not fill manually)]],"")</f>
        <v>2022-W29</v>
      </c>
    </row>
    <row r="242" spans="1:5">
      <c r="A242">
        <f>IFERROR(Tableau1[[#This Row],[ANNEE
REMPLISSEZ
(Format: YYYY)]], "")</f>
        <v>2022</v>
      </c>
      <c r="B242">
        <f>IFERROR(Tableau1[[#This Row],[SEMAINE
REMPLISSEZ
(Format: Isoweek 1 à 52 ou 53)]],"")</f>
        <v>30</v>
      </c>
      <c r="C242">
        <f>IFERROR(Tableau1[[#This Row],[INCIDENCE
REMPLISSEZ]],"")</f>
        <v>26</v>
      </c>
      <c r="D242" s="5" t="e" cm="1">
        <f t="array" ref="D242">_xlfn.LET(_xlpm.a,INDEX(threshold_output[],MATCH(Table253[[#This Row],[Week]]&amp;Table253[[#This Row],[Year]],threshold_output[Week]&amp;threshold_output[Year],0),3),IF(ISBLANK(_xlpm.a),"",_xlpm.a))</f>
        <v>#N/A</v>
      </c>
      <c r="E242" t="str">
        <f>IFERROR(Tableau1[[#This Row],[Label (Year-Week)
(automated - do not fill manually)]],"")</f>
        <v>2022-W30</v>
      </c>
    </row>
    <row r="243" spans="1:5">
      <c r="A243">
        <f>IFERROR(Tableau1[[#This Row],[ANNEE
REMPLISSEZ
(Format: YYYY)]], "")</f>
        <v>2022</v>
      </c>
      <c r="B243">
        <f>IFERROR(Tableau1[[#This Row],[SEMAINE
REMPLISSEZ
(Format: Isoweek 1 à 52 ou 53)]],"")</f>
        <v>31</v>
      </c>
      <c r="C243">
        <f>IFERROR(Tableau1[[#This Row],[INCIDENCE
REMPLISSEZ]],"")</f>
        <v>17</v>
      </c>
      <c r="D243" s="5" t="e" cm="1">
        <f t="array" ref="D243">_xlfn.LET(_xlpm.a,INDEX(threshold_output[],MATCH(Table253[[#This Row],[Week]]&amp;Table253[[#This Row],[Year]],threshold_output[Week]&amp;threshold_output[Year],0),3),IF(ISBLANK(_xlpm.a),"",_xlpm.a))</f>
        <v>#N/A</v>
      </c>
      <c r="E243" t="str">
        <f>IFERROR(Tableau1[[#This Row],[Label (Year-Week)
(automated - do not fill manually)]],"")</f>
        <v>2022-W31</v>
      </c>
    </row>
    <row r="244" spans="1:5">
      <c r="A244">
        <f>IFERROR(Tableau1[[#This Row],[ANNEE
REMPLISSEZ
(Format: YYYY)]], "")</f>
        <v>2022</v>
      </c>
      <c r="B244">
        <f>IFERROR(Tableau1[[#This Row],[SEMAINE
REMPLISSEZ
(Format: Isoweek 1 à 52 ou 53)]],"")</f>
        <v>32</v>
      </c>
      <c r="C244">
        <f>IFERROR(Tableau1[[#This Row],[INCIDENCE
REMPLISSEZ]],"")</f>
        <v>27</v>
      </c>
      <c r="D244" s="5" t="e" cm="1">
        <f t="array" ref="D244">_xlfn.LET(_xlpm.a,INDEX(threshold_output[],MATCH(Table253[[#This Row],[Week]]&amp;Table253[[#This Row],[Year]],threshold_output[Week]&amp;threshold_output[Year],0),3),IF(ISBLANK(_xlpm.a),"",_xlpm.a))</f>
        <v>#N/A</v>
      </c>
      <c r="E244" t="str">
        <f>IFERROR(Tableau1[[#This Row],[Label (Year-Week)
(automated - do not fill manually)]],"")</f>
        <v>2022-W32</v>
      </c>
    </row>
    <row r="245" spans="1:5">
      <c r="A245">
        <f>IFERROR(Tableau1[[#This Row],[ANNEE
REMPLISSEZ
(Format: YYYY)]], "")</f>
        <v>2022</v>
      </c>
      <c r="B245">
        <f>IFERROR(Tableau1[[#This Row],[SEMAINE
REMPLISSEZ
(Format: Isoweek 1 à 52 ou 53)]],"")</f>
        <v>33</v>
      </c>
      <c r="C245">
        <f>IFERROR(Tableau1[[#This Row],[INCIDENCE
REMPLISSEZ]],"")</f>
        <v>29</v>
      </c>
      <c r="D245" s="5" t="e" cm="1">
        <f t="array" ref="D245">_xlfn.LET(_xlpm.a,INDEX(threshold_output[],MATCH(Table253[[#This Row],[Week]]&amp;Table253[[#This Row],[Year]],threshold_output[Week]&amp;threshold_output[Year],0),3),IF(ISBLANK(_xlpm.a),"",_xlpm.a))</f>
        <v>#N/A</v>
      </c>
      <c r="E245" t="str">
        <f>IFERROR(Tableau1[[#This Row],[Label (Year-Week)
(automated - do not fill manually)]],"")</f>
        <v>2022-W33</v>
      </c>
    </row>
    <row r="246" spans="1:5">
      <c r="A246">
        <f>IFERROR(Tableau1[[#This Row],[ANNEE
REMPLISSEZ
(Format: YYYY)]], "")</f>
        <v>2022</v>
      </c>
      <c r="B246">
        <f>IFERROR(Tableau1[[#This Row],[SEMAINE
REMPLISSEZ
(Format: Isoweek 1 à 52 ou 53)]],"")</f>
        <v>34</v>
      </c>
      <c r="C246">
        <f>IFERROR(Tableau1[[#This Row],[INCIDENCE
REMPLISSEZ]],"")</f>
        <v>15</v>
      </c>
      <c r="D246" s="5" t="e" cm="1">
        <f t="array" ref="D246">_xlfn.LET(_xlpm.a,INDEX(threshold_output[],MATCH(Table253[[#This Row],[Week]]&amp;Table253[[#This Row],[Year]],threshold_output[Week]&amp;threshold_output[Year],0),3),IF(ISBLANK(_xlpm.a),"",_xlpm.a))</f>
        <v>#N/A</v>
      </c>
      <c r="E246" t="str">
        <f>IFERROR(Tableau1[[#This Row],[Label (Year-Week)
(automated - do not fill manually)]],"")</f>
        <v>2022-W34</v>
      </c>
    </row>
    <row r="247" spans="1:5">
      <c r="A247">
        <f>IFERROR(Tableau1[[#This Row],[ANNEE
REMPLISSEZ
(Format: YYYY)]], "")</f>
        <v>2022</v>
      </c>
      <c r="B247">
        <f>IFERROR(Tableau1[[#This Row],[SEMAINE
REMPLISSEZ
(Format: Isoweek 1 à 52 ou 53)]],"")</f>
        <v>35</v>
      </c>
      <c r="C247">
        <f>IFERROR(Tableau1[[#This Row],[INCIDENCE
REMPLISSEZ]],"")</f>
        <v>18</v>
      </c>
      <c r="D247" s="5" t="e" cm="1">
        <f t="array" ref="D247">_xlfn.LET(_xlpm.a,INDEX(threshold_output[],MATCH(Table253[[#This Row],[Week]]&amp;Table253[[#This Row],[Year]],threshold_output[Week]&amp;threshold_output[Year],0),3),IF(ISBLANK(_xlpm.a),"",_xlpm.a))</f>
        <v>#N/A</v>
      </c>
      <c r="E247" t="str">
        <f>IFERROR(Tableau1[[#This Row],[Label (Year-Week)
(automated - do not fill manually)]],"")</f>
        <v>2022-W35</v>
      </c>
    </row>
    <row r="248" spans="1:5">
      <c r="A248">
        <f>IFERROR(Tableau1[[#This Row],[ANNEE
REMPLISSEZ
(Format: YYYY)]], "")</f>
        <v>2022</v>
      </c>
      <c r="B248">
        <f>IFERROR(Tableau1[[#This Row],[SEMAINE
REMPLISSEZ
(Format: Isoweek 1 à 52 ou 53)]],"")</f>
        <v>36</v>
      </c>
      <c r="C248">
        <f>IFERROR(Tableau1[[#This Row],[INCIDENCE
REMPLISSEZ]],"")</f>
        <v>41</v>
      </c>
      <c r="D248" s="5" t="e" cm="1">
        <f t="array" ref="D248">_xlfn.LET(_xlpm.a,INDEX(threshold_output[],MATCH(Table253[[#This Row],[Week]]&amp;Table253[[#This Row],[Year]],threshold_output[Week]&amp;threshold_output[Year],0),3),IF(ISBLANK(_xlpm.a),"",_xlpm.a))</f>
        <v>#N/A</v>
      </c>
      <c r="E248" t="str">
        <f>IFERROR(Tableau1[[#This Row],[Label (Year-Week)
(automated - do not fill manually)]],"")</f>
        <v>2022-W36</v>
      </c>
    </row>
    <row r="249" spans="1:5">
      <c r="A249">
        <f>IFERROR(Tableau1[[#This Row],[ANNEE
REMPLISSEZ
(Format: YYYY)]], "")</f>
        <v>2022</v>
      </c>
      <c r="B249">
        <f>IFERROR(Tableau1[[#This Row],[SEMAINE
REMPLISSEZ
(Format: Isoweek 1 à 52 ou 53)]],"")</f>
        <v>37</v>
      </c>
      <c r="C249">
        <f>IFERROR(Tableau1[[#This Row],[INCIDENCE
REMPLISSEZ]],"")</f>
        <v>76</v>
      </c>
      <c r="D249" s="5" t="e" cm="1">
        <f t="array" ref="D249">_xlfn.LET(_xlpm.a,INDEX(threshold_output[],MATCH(Table253[[#This Row],[Week]]&amp;Table253[[#This Row],[Year]],threshold_output[Week]&amp;threshold_output[Year],0),3),IF(ISBLANK(_xlpm.a),"",_xlpm.a))</f>
        <v>#N/A</v>
      </c>
      <c r="E249" t="str">
        <f>IFERROR(Tableau1[[#This Row],[Label (Year-Week)
(automated - do not fill manually)]],"")</f>
        <v>2022-W37</v>
      </c>
    </row>
    <row r="250" spans="1:5">
      <c r="A250">
        <f>IFERROR(Tableau1[[#This Row],[ANNEE
REMPLISSEZ
(Format: YYYY)]], "")</f>
        <v>2022</v>
      </c>
      <c r="B250">
        <f>IFERROR(Tableau1[[#This Row],[SEMAINE
REMPLISSEZ
(Format: Isoweek 1 à 52 ou 53)]],"")</f>
        <v>38</v>
      </c>
      <c r="C250">
        <f>IFERROR(Tableau1[[#This Row],[INCIDENCE
REMPLISSEZ]],"")</f>
        <v>54</v>
      </c>
      <c r="D250" s="5" t="e" cm="1">
        <f t="array" ref="D250">_xlfn.LET(_xlpm.a,INDEX(threshold_output[],MATCH(Table253[[#This Row],[Week]]&amp;Table253[[#This Row],[Year]],threshold_output[Week]&amp;threshold_output[Year],0),3),IF(ISBLANK(_xlpm.a),"",_xlpm.a))</f>
        <v>#N/A</v>
      </c>
      <c r="E250" t="str">
        <f>IFERROR(Tableau1[[#This Row],[Label (Year-Week)
(automated - do not fill manually)]],"")</f>
        <v>2022-W38</v>
      </c>
    </row>
    <row r="251" spans="1:5">
      <c r="A251">
        <f>IFERROR(Tableau1[[#This Row],[ANNEE
REMPLISSEZ
(Format: YYYY)]], "")</f>
        <v>2022</v>
      </c>
      <c r="B251">
        <f>IFERROR(Tableau1[[#This Row],[SEMAINE
REMPLISSEZ
(Format: Isoweek 1 à 52 ou 53)]],"")</f>
        <v>39</v>
      </c>
      <c r="C251">
        <f>IFERROR(Tableau1[[#This Row],[INCIDENCE
REMPLISSEZ]],"")</f>
        <v>52</v>
      </c>
      <c r="D251" s="5" t="e" cm="1">
        <f t="array" ref="D251">_xlfn.LET(_xlpm.a,INDEX(threshold_output[],MATCH(Table253[[#This Row],[Week]]&amp;Table253[[#This Row],[Year]],threshold_output[Week]&amp;threshold_output[Year],0),3),IF(ISBLANK(_xlpm.a),"",_xlpm.a))</f>
        <v>#N/A</v>
      </c>
      <c r="E251" t="str">
        <f>IFERROR(Tableau1[[#This Row],[Label (Year-Week)
(automated - do not fill manually)]],"")</f>
        <v>2022-W39</v>
      </c>
    </row>
    <row r="252" spans="1:5">
      <c r="A252">
        <f>IFERROR(Tableau1[[#This Row],[ANNEE
REMPLISSEZ
(Format: YYYY)]], "")</f>
        <v>2022</v>
      </c>
      <c r="B252">
        <f>IFERROR(Tableau1[[#This Row],[SEMAINE
REMPLISSEZ
(Format: Isoweek 1 à 52 ou 53)]],"")</f>
        <v>40</v>
      </c>
      <c r="C252">
        <f>IFERROR(Tableau1[[#This Row],[INCIDENCE
REMPLISSEZ]],"")</f>
        <v>46</v>
      </c>
      <c r="D252" s="5" t="e" cm="1">
        <f t="array" ref="D252">_xlfn.LET(_xlpm.a,INDEX(threshold_output[],MATCH(Table253[[#This Row],[Week]]&amp;Table253[[#This Row],[Year]],threshold_output[Week]&amp;threshold_output[Year],0),3),IF(ISBLANK(_xlpm.a),"",_xlpm.a))</f>
        <v>#N/A</v>
      </c>
      <c r="E252" t="str">
        <f>IFERROR(Tableau1[[#This Row],[Label (Year-Week)
(automated - do not fill manually)]],"")</f>
        <v>2022-W40</v>
      </c>
    </row>
    <row r="253" spans="1:5">
      <c r="A253">
        <f>IFERROR(Tableau1[[#This Row],[ANNEE
REMPLISSEZ
(Format: YYYY)]], "")</f>
        <v>2022</v>
      </c>
      <c r="B253">
        <f>IFERROR(Tableau1[[#This Row],[SEMAINE
REMPLISSEZ
(Format: Isoweek 1 à 52 ou 53)]],"")</f>
        <v>41</v>
      </c>
      <c r="C253">
        <f>IFERROR(Tableau1[[#This Row],[INCIDENCE
REMPLISSEZ]],"")</f>
        <v>41</v>
      </c>
      <c r="D253" s="5" t="e" cm="1">
        <f t="array" ref="D253">_xlfn.LET(_xlpm.a,INDEX(threshold_output[],MATCH(Table253[[#This Row],[Week]]&amp;Table253[[#This Row],[Year]],threshold_output[Week]&amp;threshold_output[Year],0),3),IF(ISBLANK(_xlpm.a),"",_xlpm.a))</f>
        <v>#N/A</v>
      </c>
      <c r="E253" t="str">
        <f>IFERROR(Tableau1[[#This Row],[Label (Year-Week)
(automated - do not fill manually)]],"")</f>
        <v>2022-W41</v>
      </c>
    </row>
    <row r="254" spans="1:5">
      <c r="A254">
        <f>IFERROR(Tableau1[[#This Row],[ANNEE
REMPLISSEZ
(Format: YYYY)]], "")</f>
        <v>2022</v>
      </c>
      <c r="B254">
        <f>IFERROR(Tableau1[[#This Row],[SEMAINE
REMPLISSEZ
(Format: Isoweek 1 à 52 ou 53)]],"")</f>
        <v>42</v>
      </c>
      <c r="C254">
        <f>IFERROR(Tableau1[[#This Row],[INCIDENCE
REMPLISSEZ]],"")</f>
        <v>32</v>
      </c>
      <c r="D254" s="5" t="e" cm="1">
        <f t="array" ref="D254">_xlfn.LET(_xlpm.a,INDEX(threshold_output[],MATCH(Table253[[#This Row],[Week]]&amp;Table253[[#This Row],[Year]],threshold_output[Week]&amp;threshold_output[Year],0),3),IF(ISBLANK(_xlpm.a),"",_xlpm.a))</f>
        <v>#N/A</v>
      </c>
      <c r="E254" t="str">
        <f>IFERROR(Tableau1[[#This Row],[Label (Year-Week)
(automated - do not fill manually)]],"")</f>
        <v>2022-W42</v>
      </c>
    </row>
    <row r="255" spans="1:5">
      <c r="A255">
        <f>IFERROR(Tableau1[[#This Row],[ANNEE
REMPLISSEZ
(Format: YYYY)]], "")</f>
        <v>2022</v>
      </c>
      <c r="B255">
        <f>IFERROR(Tableau1[[#This Row],[SEMAINE
REMPLISSEZ
(Format: Isoweek 1 à 52 ou 53)]],"")</f>
        <v>43</v>
      </c>
      <c r="C255">
        <f>IFERROR(Tableau1[[#This Row],[INCIDENCE
REMPLISSEZ]],"")</f>
        <v>23</v>
      </c>
      <c r="D255" s="5" t="e" cm="1">
        <f t="array" ref="D255">_xlfn.LET(_xlpm.a,INDEX(threshold_output[],MATCH(Table253[[#This Row],[Week]]&amp;Table253[[#This Row],[Year]],threshold_output[Week]&amp;threshold_output[Year],0),3),IF(ISBLANK(_xlpm.a),"",_xlpm.a))</f>
        <v>#N/A</v>
      </c>
      <c r="E255" t="str">
        <f>IFERROR(Tableau1[[#This Row],[Label (Year-Week)
(automated - do not fill manually)]],"")</f>
        <v>2022-W43</v>
      </c>
    </row>
    <row r="256" spans="1:5">
      <c r="A256">
        <f>IFERROR(Tableau1[[#This Row],[ANNEE
REMPLISSEZ
(Format: YYYY)]], "")</f>
        <v>2022</v>
      </c>
      <c r="B256">
        <f>IFERROR(Tableau1[[#This Row],[SEMAINE
REMPLISSEZ
(Format: Isoweek 1 à 52 ou 53)]],"")</f>
        <v>44</v>
      </c>
      <c r="C256">
        <f>IFERROR(Tableau1[[#This Row],[INCIDENCE
REMPLISSEZ]],"")</f>
        <v>15</v>
      </c>
      <c r="D256" s="5" t="e" cm="1">
        <f t="array" ref="D256">_xlfn.LET(_xlpm.a,INDEX(threshold_output[],MATCH(Table253[[#This Row],[Week]]&amp;Table253[[#This Row],[Year]],threshold_output[Week]&amp;threshold_output[Year],0),3),IF(ISBLANK(_xlpm.a),"",_xlpm.a))</f>
        <v>#N/A</v>
      </c>
      <c r="E256" t="str">
        <f>IFERROR(Tableau1[[#This Row],[Label (Year-Week)
(automated - do not fill manually)]],"")</f>
        <v>2022-W44</v>
      </c>
    </row>
    <row r="257" spans="1:5">
      <c r="A257">
        <f>IFERROR(Tableau1[[#This Row],[ANNEE
REMPLISSEZ
(Format: YYYY)]], "")</f>
        <v>2022</v>
      </c>
      <c r="B257">
        <f>IFERROR(Tableau1[[#This Row],[SEMAINE
REMPLISSEZ
(Format: Isoweek 1 à 52 ou 53)]],"")</f>
        <v>45</v>
      </c>
      <c r="C257">
        <f>IFERROR(Tableau1[[#This Row],[INCIDENCE
REMPLISSEZ]],"")</f>
        <v>18</v>
      </c>
      <c r="D257" s="5" t="e" cm="1">
        <f t="array" ref="D257">_xlfn.LET(_xlpm.a,INDEX(threshold_output[],MATCH(Table253[[#This Row],[Week]]&amp;Table253[[#This Row],[Year]],threshold_output[Week]&amp;threshold_output[Year],0),3),IF(ISBLANK(_xlpm.a),"",_xlpm.a))</f>
        <v>#N/A</v>
      </c>
      <c r="E257" t="str">
        <f>IFERROR(Tableau1[[#This Row],[Label (Year-Week)
(automated - do not fill manually)]],"")</f>
        <v>2022-W45</v>
      </c>
    </row>
    <row r="258" spans="1:5">
      <c r="A258">
        <f>IFERROR(Tableau1[[#This Row],[ANNEE
REMPLISSEZ
(Format: YYYY)]], "")</f>
        <v>2022</v>
      </c>
      <c r="B258">
        <f>IFERROR(Tableau1[[#This Row],[SEMAINE
REMPLISSEZ
(Format: Isoweek 1 à 52 ou 53)]],"")</f>
        <v>46</v>
      </c>
      <c r="C258">
        <f>IFERROR(Tableau1[[#This Row],[INCIDENCE
REMPLISSEZ]],"")</f>
        <v>16</v>
      </c>
      <c r="D258" s="5" t="e" cm="1">
        <f t="array" ref="D258">_xlfn.LET(_xlpm.a,INDEX(threshold_output[],MATCH(Table253[[#This Row],[Week]]&amp;Table253[[#This Row],[Year]],threshold_output[Week]&amp;threshold_output[Year],0),3),IF(ISBLANK(_xlpm.a),"",_xlpm.a))</f>
        <v>#N/A</v>
      </c>
      <c r="E258" t="str">
        <f>IFERROR(Tableau1[[#This Row],[Label (Year-Week)
(automated - do not fill manually)]],"")</f>
        <v>2022-W46</v>
      </c>
    </row>
    <row r="259" spans="1:5">
      <c r="A259">
        <f>IFERROR(Tableau1[[#This Row],[ANNEE
REMPLISSEZ
(Format: YYYY)]], "")</f>
        <v>2022</v>
      </c>
      <c r="B259">
        <f>IFERROR(Tableau1[[#This Row],[SEMAINE
REMPLISSEZ
(Format: Isoweek 1 à 52 ou 53)]],"")</f>
        <v>47</v>
      </c>
      <c r="C259">
        <f>IFERROR(Tableau1[[#This Row],[INCIDENCE
REMPLISSEZ]],"")</f>
        <v>0</v>
      </c>
      <c r="D259" s="5" t="e" cm="1">
        <f t="array" ref="D259">_xlfn.LET(_xlpm.a,INDEX(threshold_output[],MATCH(Table253[[#This Row],[Week]]&amp;Table253[[#This Row],[Year]],threshold_output[Week]&amp;threshold_output[Year],0),3),IF(ISBLANK(_xlpm.a),"",_xlpm.a))</f>
        <v>#N/A</v>
      </c>
      <c r="E259" t="str">
        <f>IFERROR(Tableau1[[#This Row],[Label (Year-Week)
(automated - do not fill manually)]],"")</f>
        <v>2022-W47</v>
      </c>
    </row>
    <row r="260" spans="1:5">
      <c r="A260">
        <f>IFERROR(Tableau1[[#This Row],[ANNEE
REMPLISSEZ
(Format: YYYY)]], "")</f>
        <v>2022</v>
      </c>
      <c r="B260">
        <f>IFERROR(Tableau1[[#This Row],[SEMAINE
REMPLISSEZ
(Format: Isoweek 1 à 52 ou 53)]],"")</f>
        <v>48</v>
      </c>
      <c r="C260">
        <f>IFERROR(Tableau1[[#This Row],[INCIDENCE
REMPLISSEZ]],"")</f>
        <v>3</v>
      </c>
      <c r="D260" s="5" t="e" cm="1">
        <f t="array" ref="D260">_xlfn.LET(_xlpm.a,INDEX(threshold_output[],MATCH(Table253[[#This Row],[Week]]&amp;Table253[[#This Row],[Year]],threshold_output[Week]&amp;threshold_output[Year],0),3),IF(ISBLANK(_xlpm.a),"",_xlpm.a))</f>
        <v>#N/A</v>
      </c>
      <c r="E260" t="str">
        <f>IFERROR(Tableau1[[#This Row],[Label (Year-Week)
(automated - do not fill manually)]],"")</f>
        <v>2022-W48</v>
      </c>
    </row>
    <row r="261" spans="1:5">
      <c r="A261">
        <f>IFERROR(Tableau1[[#This Row],[ANNEE
REMPLISSEZ
(Format: YYYY)]], "")</f>
        <v>2022</v>
      </c>
      <c r="B261">
        <f>IFERROR(Tableau1[[#This Row],[SEMAINE
REMPLISSEZ
(Format: Isoweek 1 à 52 ou 53)]],"")</f>
        <v>49</v>
      </c>
      <c r="C261">
        <f>IFERROR(Tableau1[[#This Row],[INCIDENCE
REMPLISSEZ]],"")</f>
        <v>9</v>
      </c>
      <c r="D261" s="5" t="e" cm="1">
        <f t="array" ref="D261">_xlfn.LET(_xlpm.a,INDEX(threshold_output[],MATCH(Table253[[#This Row],[Week]]&amp;Table253[[#This Row],[Year]],threshold_output[Week]&amp;threshold_output[Year],0),3),IF(ISBLANK(_xlpm.a),"",_xlpm.a))</f>
        <v>#N/A</v>
      </c>
      <c r="E261" t="str">
        <f>IFERROR(Tableau1[[#This Row],[Label (Year-Week)
(automated - do not fill manually)]],"")</f>
        <v>2022-W49</v>
      </c>
    </row>
    <row r="262" spans="1:5">
      <c r="A262">
        <f>IFERROR(Tableau1[[#This Row],[ANNEE
REMPLISSEZ
(Format: YYYY)]], "")</f>
        <v>2022</v>
      </c>
      <c r="B262">
        <f>IFERROR(Tableau1[[#This Row],[SEMAINE
REMPLISSEZ
(Format: Isoweek 1 à 52 ou 53)]],"")</f>
        <v>50</v>
      </c>
      <c r="C262">
        <f>IFERROR(Tableau1[[#This Row],[INCIDENCE
REMPLISSEZ]],"")</f>
        <v>4</v>
      </c>
      <c r="D262" s="5" t="e" cm="1">
        <f t="array" ref="D262">_xlfn.LET(_xlpm.a,INDEX(threshold_output[],MATCH(Table253[[#This Row],[Week]]&amp;Table253[[#This Row],[Year]],threshold_output[Week]&amp;threshold_output[Year],0),3),IF(ISBLANK(_xlpm.a),"",_xlpm.a))</f>
        <v>#N/A</v>
      </c>
      <c r="E262" t="str">
        <f>IFERROR(Tableau1[[#This Row],[Label (Year-Week)
(automated - do not fill manually)]],"")</f>
        <v>2022-W50</v>
      </c>
    </row>
    <row r="263" spans="1:5">
      <c r="A263">
        <f>IFERROR(Tableau1[[#This Row],[ANNEE
REMPLISSEZ
(Format: YYYY)]], "")</f>
        <v>2022</v>
      </c>
      <c r="B263">
        <f>IFERROR(Tableau1[[#This Row],[SEMAINE
REMPLISSEZ
(Format: Isoweek 1 à 52 ou 53)]],"")</f>
        <v>51</v>
      </c>
      <c r="C263">
        <f>IFERROR(Tableau1[[#This Row],[INCIDENCE
REMPLISSEZ]],"")</f>
        <v>5</v>
      </c>
      <c r="D263" s="5" t="e" cm="1">
        <f t="array" ref="D263">_xlfn.LET(_xlpm.a,INDEX(threshold_output[],MATCH(Table253[[#This Row],[Week]]&amp;Table253[[#This Row],[Year]],threshold_output[Week]&amp;threshold_output[Year],0),3),IF(ISBLANK(_xlpm.a),"",_xlpm.a))</f>
        <v>#N/A</v>
      </c>
      <c r="E263" t="str">
        <f>IFERROR(Tableau1[[#This Row],[Label (Year-Week)
(automated - do not fill manually)]],"")</f>
        <v>2022-W51</v>
      </c>
    </row>
    <row r="264" spans="1:5">
      <c r="A264">
        <f>IFERROR(Tableau1[[#This Row],[ANNEE
REMPLISSEZ
(Format: YYYY)]], "")</f>
        <v>2022</v>
      </c>
      <c r="B264">
        <f>IFERROR(Tableau1[[#This Row],[SEMAINE
REMPLISSEZ
(Format: Isoweek 1 à 52 ou 53)]],"")</f>
        <v>52</v>
      </c>
      <c r="C264">
        <f>IFERROR(Tableau1[[#This Row],[INCIDENCE
REMPLISSEZ]],"")</f>
        <v>11</v>
      </c>
      <c r="D264" s="5" t="e" cm="1">
        <f t="array" ref="D264">_xlfn.LET(_xlpm.a,INDEX(threshold_output[],MATCH(Table253[[#This Row],[Week]]&amp;Table253[[#This Row],[Year]],threshold_output[Week]&amp;threshold_output[Year],0),3),IF(ISBLANK(_xlpm.a),"",_xlpm.a))</f>
        <v>#N/A</v>
      </c>
      <c r="E264" t="str">
        <f>IFERROR(Tableau1[[#This Row],[Label (Year-Week)
(automated - do not fill manually)]],"")</f>
        <v>2022-W52</v>
      </c>
    </row>
    <row r="265" spans="1:5">
      <c r="A265">
        <f>IFERROR(Tableau1[[#This Row],[ANNEE
REMPLISSEZ
(Format: YYYY)]], "")</f>
        <v>2023</v>
      </c>
      <c r="B265">
        <f>IFERROR(Tableau1[[#This Row],[SEMAINE
REMPLISSEZ
(Format: Isoweek 1 à 52 ou 53)]],"")</f>
        <v>1</v>
      </c>
      <c r="C265">
        <f>IFERROR(Tableau1[[#This Row],[INCIDENCE
REMPLISSEZ]],"")</f>
        <v>13</v>
      </c>
      <c r="D265" s="5" cm="1">
        <f t="array" ref="D265">_xlfn.LET(_xlpm.a,INDEX(threshold_output[],MATCH(Table253[[#This Row],[Week]]&amp;Table253[[#This Row],[Year]],threshold_output[Week]&amp;threshold_output[Year],0),3),IF(ISBLANK(_xlpm.a),"",_xlpm.a))</f>
        <v>35</v>
      </c>
      <c r="E265" t="str">
        <f>IFERROR(Tableau1[[#This Row],[Label (Year-Week)
(automated - do not fill manually)]],"")</f>
        <v>2023-W01</v>
      </c>
    </row>
    <row r="266" spans="1:5">
      <c r="A266">
        <f>IFERROR(Tableau1[[#This Row],[ANNEE
REMPLISSEZ
(Format: YYYY)]], "")</f>
        <v>2023</v>
      </c>
      <c r="B266">
        <f>IFERROR(Tableau1[[#This Row],[SEMAINE
REMPLISSEZ
(Format: Isoweek 1 à 52 ou 53)]],"")</f>
        <v>2</v>
      </c>
      <c r="C266">
        <f>IFERROR(Tableau1[[#This Row],[INCIDENCE
REMPLISSEZ]],"")</f>
        <v>16</v>
      </c>
      <c r="D266" s="5" cm="1">
        <f t="array" ref="D266">_xlfn.LET(_xlpm.a,INDEX(threshold_output[],MATCH(Table253[[#This Row],[Week]]&amp;Table253[[#This Row],[Year]],threshold_output[Week]&amp;threshold_output[Year],0),3),IF(ISBLANK(_xlpm.a),"",_xlpm.a))</f>
        <v>29</v>
      </c>
      <c r="E266" t="str">
        <f>IFERROR(Tableau1[[#This Row],[Label (Year-Week)
(automated - do not fill manually)]],"")</f>
        <v>2023-W02</v>
      </c>
    </row>
    <row r="267" spans="1:5">
      <c r="A267">
        <f>IFERROR(Tableau1[[#This Row],[ANNEE
REMPLISSEZ
(Format: YYYY)]], "")</f>
        <v>2023</v>
      </c>
      <c r="B267">
        <f>IFERROR(Tableau1[[#This Row],[SEMAINE
REMPLISSEZ
(Format: Isoweek 1 à 52 ou 53)]],"")</f>
        <v>3</v>
      </c>
      <c r="C267">
        <f>IFERROR(Tableau1[[#This Row],[INCIDENCE
REMPLISSEZ]],"")</f>
        <v>9</v>
      </c>
      <c r="D267" s="5" cm="1">
        <f t="array" ref="D267">_xlfn.LET(_xlpm.a,INDEX(threshold_output[],MATCH(Table253[[#This Row],[Week]]&amp;Table253[[#This Row],[Year]],threshold_output[Week]&amp;threshold_output[Year],0),3),IF(ISBLANK(_xlpm.a),"",_xlpm.a))</f>
        <v>27</v>
      </c>
      <c r="E267" t="str">
        <f>IFERROR(Tableau1[[#This Row],[Label (Year-Week)
(automated - do not fill manually)]],"")</f>
        <v>2023-W03</v>
      </c>
    </row>
    <row r="268" spans="1:5">
      <c r="A268">
        <f>IFERROR(Tableau1[[#This Row],[ANNEE
REMPLISSEZ
(Format: YYYY)]], "")</f>
        <v>2023</v>
      </c>
      <c r="B268">
        <f>IFERROR(Tableau1[[#This Row],[SEMAINE
REMPLISSEZ
(Format: Isoweek 1 à 52 ou 53)]],"")</f>
        <v>4</v>
      </c>
      <c r="C268">
        <f>IFERROR(Tableau1[[#This Row],[INCIDENCE
REMPLISSEZ]],"")</f>
        <v>24</v>
      </c>
      <c r="D268" s="5" cm="1">
        <f t="array" ref="D268">_xlfn.LET(_xlpm.a,INDEX(threshold_output[],MATCH(Table253[[#This Row],[Week]]&amp;Table253[[#This Row],[Year]],threshold_output[Week]&amp;threshold_output[Year],0),3),IF(ISBLANK(_xlpm.a),"",_xlpm.a))</f>
        <v>26</v>
      </c>
      <c r="E268" t="str">
        <f>IFERROR(Tableau1[[#This Row],[Label (Year-Week)
(automated - do not fill manually)]],"")</f>
        <v>2023-W04</v>
      </c>
    </row>
    <row r="269" spans="1:5">
      <c r="A269">
        <f>IFERROR(Tableau1[[#This Row],[ANNEE
REMPLISSEZ
(Format: YYYY)]], "")</f>
        <v>2023</v>
      </c>
      <c r="B269">
        <f>IFERROR(Tableau1[[#This Row],[SEMAINE
REMPLISSEZ
(Format: Isoweek 1 à 52 ou 53)]],"")</f>
        <v>5</v>
      </c>
      <c r="C269">
        <f>IFERROR(Tableau1[[#This Row],[INCIDENCE
REMPLISSEZ]],"")</f>
        <v>21</v>
      </c>
      <c r="D269" s="5" cm="1">
        <f t="array" ref="D269">_xlfn.LET(_xlpm.a,INDEX(threshold_output[],MATCH(Table253[[#This Row],[Week]]&amp;Table253[[#This Row],[Year]],threshold_output[Week]&amp;threshold_output[Year],0),3),IF(ISBLANK(_xlpm.a),"",_xlpm.a))</f>
        <v>26</v>
      </c>
      <c r="E269" t="str">
        <f>IFERROR(Tableau1[[#This Row],[Label (Year-Week)
(automated - do not fill manually)]],"")</f>
        <v>2023-W05</v>
      </c>
    </row>
    <row r="270" spans="1:5">
      <c r="A270">
        <f>IFERROR(Tableau1[[#This Row],[ANNEE
REMPLISSEZ
(Format: YYYY)]], "")</f>
        <v>2023</v>
      </c>
      <c r="B270">
        <f>IFERROR(Tableau1[[#This Row],[SEMAINE
REMPLISSEZ
(Format: Isoweek 1 à 52 ou 53)]],"")</f>
        <v>6</v>
      </c>
      <c r="C270">
        <f>IFERROR(Tableau1[[#This Row],[INCIDENCE
REMPLISSEZ]],"")</f>
        <v>31</v>
      </c>
      <c r="D270" s="5" cm="1">
        <f t="array" ref="D270">_xlfn.LET(_xlpm.a,INDEX(threshold_output[],MATCH(Table253[[#This Row],[Week]]&amp;Table253[[#This Row],[Year]],threshold_output[Week]&amp;threshold_output[Year],0),3),IF(ISBLANK(_xlpm.a),"",_xlpm.a))</f>
        <v>33</v>
      </c>
      <c r="E270" t="str">
        <f>IFERROR(Tableau1[[#This Row],[Label (Year-Week)
(automated - do not fill manually)]],"")</f>
        <v>2023-W06</v>
      </c>
    </row>
    <row r="271" spans="1:5">
      <c r="A271">
        <f>IFERROR(Tableau1[[#This Row],[ANNEE
REMPLISSEZ
(Format: YYYY)]], "")</f>
        <v>2023</v>
      </c>
      <c r="B271">
        <f>IFERROR(Tableau1[[#This Row],[SEMAINE
REMPLISSEZ
(Format: Isoweek 1 à 52 ou 53)]],"")</f>
        <v>7</v>
      </c>
      <c r="C271">
        <f>IFERROR(Tableau1[[#This Row],[INCIDENCE
REMPLISSEZ]],"")</f>
        <v>30</v>
      </c>
      <c r="D271" s="5" cm="1">
        <f t="array" ref="D271">_xlfn.LET(_xlpm.a,INDEX(threshold_output[],MATCH(Table253[[#This Row],[Week]]&amp;Table253[[#This Row],[Year]],threshold_output[Week]&amp;threshold_output[Year],0),3),IF(ISBLANK(_xlpm.a),"",_xlpm.a))</f>
        <v>35</v>
      </c>
      <c r="E271" t="str">
        <f>IFERROR(Tableau1[[#This Row],[Label (Year-Week)
(automated - do not fill manually)]],"")</f>
        <v>2023-W07</v>
      </c>
    </row>
    <row r="272" spans="1:5">
      <c r="A272">
        <f>IFERROR(Tableau1[[#This Row],[ANNEE
REMPLISSEZ
(Format: YYYY)]], "")</f>
        <v>2023</v>
      </c>
      <c r="B272">
        <f>IFERROR(Tableau1[[#This Row],[SEMAINE
REMPLISSEZ
(Format: Isoweek 1 à 52 ou 53)]],"")</f>
        <v>8</v>
      </c>
      <c r="C272">
        <f>IFERROR(Tableau1[[#This Row],[INCIDENCE
REMPLISSEZ]],"")</f>
        <v>39</v>
      </c>
      <c r="D272" s="5" cm="1">
        <f t="array" ref="D272">_xlfn.LET(_xlpm.a,INDEX(threshold_output[],MATCH(Table253[[#This Row],[Week]]&amp;Table253[[#This Row],[Year]],threshold_output[Week]&amp;threshold_output[Year],0),3),IF(ISBLANK(_xlpm.a),"",_xlpm.a))</f>
        <v>36</v>
      </c>
      <c r="E272" t="str">
        <f>IFERROR(Tableau1[[#This Row],[Label (Year-Week)
(automated - do not fill manually)]],"")</f>
        <v>2023-W08</v>
      </c>
    </row>
    <row r="273" spans="1:5">
      <c r="A273">
        <f>IFERROR(Tableau1[[#This Row],[ANNEE
REMPLISSEZ
(Format: YYYY)]], "")</f>
        <v>2023</v>
      </c>
      <c r="B273">
        <f>IFERROR(Tableau1[[#This Row],[SEMAINE
REMPLISSEZ
(Format: Isoweek 1 à 52 ou 53)]],"")</f>
        <v>9</v>
      </c>
      <c r="C273">
        <f>IFERROR(Tableau1[[#This Row],[INCIDENCE
REMPLISSEZ]],"")</f>
        <v>44</v>
      </c>
      <c r="D273" s="5" cm="1">
        <f t="array" ref="D273">_xlfn.LET(_xlpm.a,INDEX(threshold_output[],MATCH(Table253[[#This Row],[Week]]&amp;Table253[[#This Row],[Year]],threshold_output[Week]&amp;threshold_output[Year],0),3),IF(ISBLANK(_xlpm.a),"",_xlpm.a))</f>
        <v>36</v>
      </c>
      <c r="E273" t="str">
        <f>IFERROR(Tableau1[[#This Row],[Label (Year-Week)
(automated - do not fill manually)]],"")</f>
        <v>2023-W09</v>
      </c>
    </row>
    <row r="274" spans="1:5">
      <c r="A274">
        <f>IFERROR(Tableau1[[#This Row],[ANNEE
REMPLISSEZ
(Format: YYYY)]], "")</f>
        <v>2023</v>
      </c>
      <c r="B274">
        <f>IFERROR(Tableau1[[#This Row],[SEMAINE
REMPLISSEZ
(Format: Isoweek 1 à 52 ou 53)]],"")</f>
        <v>10</v>
      </c>
      <c r="C274">
        <f>IFERROR(Tableau1[[#This Row],[INCIDENCE
REMPLISSEZ]],"")</f>
        <v>0</v>
      </c>
      <c r="D274" s="5" cm="1">
        <f t="array" ref="D274">_xlfn.LET(_xlpm.a,INDEX(threshold_output[],MATCH(Table253[[#This Row],[Week]]&amp;Table253[[#This Row],[Year]],threshold_output[Week]&amp;threshold_output[Year],0),3),IF(ISBLANK(_xlpm.a),"",_xlpm.a))</f>
        <v>29</v>
      </c>
      <c r="E274" t="str">
        <f>IFERROR(Tableau1[[#This Row],[Label (Year-Week)
(automated - do not fill manually)]],"")</f>
        <v>2023-W10</v>
      </c>
    </row>
    <row r="275" spans="1:5">
      <c r="A275">
        <f>IFERROR(Tableau1[[#This Row],[ANNEE
REMPLISSEZ
(Format: YYYY)]], "")</f>
        <v>2023</v>
      </c>
      <c r="B275">
        <f>IFERROR(Tableau1[[#This Row],[SEMAINE
REMPLISSEZ
(Format: Isoweek 1 à 52 ou 53)]],"")</f>
        <v>11</v>
      </c>
      <c r="C275">
        <f>IFERROR(Tableau1[[#This Row],[INCIDENCE
REMPLISSEZ]],"")</f>
        <v>0</v>
      </c>
      <c r="D275" s="5" cm="1">
        <f t="array" ref="D275">_xlfn.LET(_xlpm.a,INDEX(threshold_output[],MATCH(Table253[[#This Row],[Week]]&amp;Table253[[#This Row],[Year]],threshold_output[Week]&amp;threshold_output[Year],0),3),IF(ISBLANK(_xlpm.a),"",_xlpm.a))</f>
        <v>22</v>
      </c>
      <c r="E275" t="str">
        <f>IFERROR(Tableau1[[#This Row],[Label (Year-Week)
(automated - do not fill manually)]],"")</f>
        <v>2023-W11</v>
      </c>
    </row>
    <row r="276" spans="1:5">
      <c r="A276">
        <f>IFERROR(Tableau1[[#This Row],[ANNEE
REMPLISSEZ
(Format: YYYY)]], "")</f>
        <v>2023</v>
      </c>
      <c r="B276">
        <f>IFERROR(Tableau1[[#This Row],[SEMAINE
REMPLISSEZ
(Format: Isoweek 1 à 52 ou 53)]],"")</f>
        <v>12</v>
      </c>
      <c r="C276">
        <f>IFERROR(Tableau1[[#This Row],[INCIDENCE
REMPLISSEZ]],"")</f>
        <v>0</v>
      </c>
      <c r="D276" s="5" cm="1">
        <f t="array" ref="D276">_xlfn.LET(_xlpm.a,INDEX(threshold_output[],MATCH(Table253[[#This Row],[Week]]&amp;Table253[[#This Row],[Year]],threshold_output[Week]&amp;threshold_output[Year],0),3),IF(ISBLANK(_xlpm.a),"",_xlpm.a))</f>
        <v>19</v>
      </c>
      <c r="E276" t="str">
        <f>IFERROR(Tableau1[[#This Row],[Label (Year-Week)
(automated - do not fill manually)]],"")</f>
        <v>2023-W12</v>
      </c>
    </row>
    <row r="277" spans="1:5">
      <c r="A277">
        <f>IFERROR(Tableau1[[#This Row],[ANNEE
REMPLISSEZ
(Format: YYYY)]], "")</f>
        <v>2023</v>
      </c>
      <c r="B277">
        <f>IFERROR(Tableau1[[#This Row],[SEMAINE
REMPLISSEZ
(Format: Isoweek 1 à 52 ou 53)]],"")</f>
        <v>13</v>
      </c>
      <c r="C277">
        <f>IFERROR(Tableau1[[#This Row],[INCIDENCE
REMPLISSEZ]],"")</f>
        <v>0</v>
      </c>
      <c r="D277" s="5" cm="1">
        <f t="array" ref="D277">_xlfn.LET(_xlpm.a,INDEX(threshold_output[],MATCH(Table253[[#This Row],[Week]]&amp;Table253[[#This Row],[Year]],threshold_output[Week]&amp;threshold_output[Year],0),3),IF(ISBLANK(_xlpm.a),"",_xlpm.a))</f>
        <v>16</v>
      </c>
      <c r="E277" t="str">
        <f>IFERROR(Tableau1[[#This Row],[Label (Year-Week)
(automated - do not fill manually)]],"")</f>
        <v>2023-W13</v>
      </c>
    </row>
    <row r="278" spans="1:5">
      <c r="A278">
        <f>IFERROR(Tableau1[[#This Row],[ANNEE
REMPLISSEZ
(Format: YYYY)]], "")</f>
        <v>2023</v>
      </c>
      <c r="B278">
        <f>IFERROR(Tableau1[[#This Row],[SEMAINE
REMPLISSEZ
(Format: Isoweek 1 à 52 ou 53)]],"")</f>
        <v>14</v>
      </c>
      <c r="C278">
        <f>IFERROR(Tableau1[[#This Row],[INCIDENCE
REMPLISSEZ]],"")</f>
        <v>0</v>
      </c>
      <c r="D278" s="5" cm="1">
        <f t="array" ref="D278">_xlfn.LET(_xlpm.a,INDEX(threshold_output[],MATCH(Table253[[#This Row],[Week]]&amp;Table253[[#This Row],[Year]],threshold_output[Week]&amp;threshold_output[Year],0),3),IF(ISBLANK(_xlpm.a),"",_xlpm.a))</f>
        <v>13</v>
      </c>
      <c r="E278" t="str">
        <f>IFERROR(Tableau1[[#This Row],[Label (Year-Week)
(automated - do not fill manually)]],"")</f>
        <v>2023-W14</v>
      </c>
    </row>
    <row r="279" spans="1:5">
      <c r="A279">
        <f>IFERROR(Tableau1[[#This Row],[ANNEE
REMPLISSEZ
(Format: YYYY)]], "")</f>
        <v>2023</v>
      </c>
      <c r="B279">
        <f>IFERROR(Tableau1[[#This Row],[SEMAINE
REMPLISSEZ
(Format: Isoweek 1 à 52 ou 53)]],"")</f>
        <v>15</v>
      </c>
      <c r="C279">
        <f>IFERROR(Tableau1[[#This Row],[INCIDENCE
REMPLISSEZ]],"")</f>
        <v>0</v>
      </c>
      <c r="D279" s="5" cm="1">
        <f t="array" ref="D279">_xlfn.LET(_xlpm.a,INDEX(threshold_output[],MATCH(Table253[[#This Row],[Week]]&amp;Table253[[#This Row],[Year]],threshold_output[Week]&amp;threshold_output[Year],0),3),IF(ISBLANK(_xlpm.a),"",_xlpm.a))</f>
        <v>13</v>
      </c>
      <c r="E279" t="str">
        <f>IFERROR(Tableau1[[#This Row],[Label (Year-Week)
(automated - do not fill manually)]],"")</f>
        <v>2023-W15</v>
      </c>
    </row>
    <row r="280" spans="1:5">
      <c r="A280">
        <f>IFERROR(Tableau1[[#This Row],[ANNEE
REMPLISSEZ
(Format: YYYY)]], "")</f>
        <v>2023</v>
      </c>
      <c r="B280">
        <f>IFERROR(Tableau1[[#This Row],[SEMAINE
REMPLISSEZ
(Format: Isoweek 1 à 52 ou 53)]],"")</f>
        <v>16</v>
      </c>
      <c r="C280">
        <f>IFERROR(Tableau1[[#This Row],[INCIDENCE
REMPLISSEZ]],"")</f>
        <v>0</v>
      </c>
      <c r="D280" s="5" cm="1">
        <f t="array" ref="D280">_xlfn.LET(_xlpm.a,INDEX(threshold_output[],MATCH(Table253[[#This Row],[Week]]&amp;Table253[[#This Row],[Year]],threshold_output[Week]&amp;threshold_output[Year],0),3),IF(ISBLANK(_xlpm.a),"",_xlpm.a))</f>
        <v>11</v>
      </c>
      <c r="E280" t="str">
        <f>IFERROR(Tableau1[[#This Row],[Label (Year-Week)
(automated - do not fill manually)]],"")</f>
        <v>2023-W16</v>
      </c>
    </row>
    <row r="281" spans="1:5">
      <c r="A281">
        <f>IFERROR(Tableau1[[#This Row],[ANNEE
REMPLISSEZ
(Format: YYYY)]], "")</f>
        <v>2023</v>
      </c>
      <c r="B281">
        <f>IFERROR(Tableau1[[#This Row],[SEMAINE
REMPLISSEZ
(Format: Isoweek 1 à 52 ou 53)]],"")</f>
        <v>17</v>
      </c>
      <c r="C281">
        <f>IFERROR(Tableau1[[#This Row],[INCIDENCE
REMPLISSEZ]],"")</f>
        <v>0</v>
      </c>
      <c r="D281" s="5" cm="1">
        <f t="array" ref="D281">_xlfn.LET(_xlpm.a,INDEX(threshold_output[],MATCH(Table253[[#This Row],[Week]]&amp;Table253[[#This Row],[Year]],threshold_output[Week]&amp;threshold_output[Year],0),3),IF(ISBLANK(_xlpm.a),"",_xlpm.a))</f>
        <v>11</v>
      </c>
      <c r="E281" t="str">
        <f>IFERROR(Tableau1[[#This Row],[Label (Year-Week)
(automated - do not fill manually)]],"")</f>
        <v>2023-W17</v>
      </c>
    </row>
    <row r="282" spans="1:5">
      <c r="A282">
        <f>IFERROR(Tableau1[[#This Row],[ANNEE
REMPLISSEZ
(Format: YYYY)]], "")</f>
        <v>2023</v>
      </c>
      <c r="B282">
        <f>IFERROR(Tableau1[[#This Row],[SEMAINE
REMPLISSEZ
(Format: Isoweek 1 à 52 ou 53)]],"")</f>
        <v>18</v>
      </c>
      <c r="C282">
        <f>IFERROR(Tableau1[[#This Row],[INCIDENCE
REMPLISSEZ]],"")</f>
        <v>0</v>
      </c>
      <c r="D282" s="5" cm="1">
        <f t="array" ref="D282">_xlfn.LET(_xlpm.a,INDEX(threshold_output[],MATCH(Table253[[#This Row],[Week]]&amp;Table253[[#This Row],[Year]],threshold_output[Week]&amp;threshold_output[Year],0),3),IF(ISBLANK(_xlpm.a),"",_xlpm.a))</f>
        <v>11</v>
      </c>
      <c r="E282" t="str">
        <f>IFERROR(Tableau1[[#This Row],[Label (Year-Week)
(automated - do not fill manually)]],"")</f>
        <v>2023-W18</v>
      </c>
    </row>
    <row r="283" spans="1:5">
      <c r="A283">
        <f>IFERROR(Tableau1[[#This Row],[ANNEE
REMPLISSEZ
(Format: YYYY)]], "")</f>
        <v>2023</v>
      </c>
      <c r="B283">
        <f>IFERROR(Tableau1[[#This Row],[SEMAINE
REMPLISSEZ
(Format: Isoweek 1 à 52 ou 53)]],"")</f>
        <v>19</v>
      </c>
      <c r="C283">
        <f>IFERROR(Tableau1[[#This Row],[INCIDENCE
REMPLISSEZ]],"")</f>
        <v>0</v>
      </c>
      <c r="D283" s="5" cm="1">
        <f t="array" ref="D283">_xlfn.LET(_xlpm.a,INDEX(threshold_output[],MATCH(Table253[[#This Row],[Week]]&amp;Table253[[#This Row],[Year]],threshold_output[Week]&amp;threshold_output[Year],0),3),IF(ISBLANK(_xlpm.a),"",_xlpm.a))</f>
        <v>11</v>
      </c>
      <c r="E283" t="str">
        <f>IFERROR(Tableau1[[#This Row],[Label (Year-Week)
(automated - do not fill manually)]],"")</f>
        <v>2023-W19</v>
      </c>
    </row>
    <row r="284" spans="1:5">
      <c r="A284">
        <f>IFERROR(Tableau1[[#This Row],[ANNEE
REMPLISSEZ
(Format: YYYY)]], "")</f>
        <v>2023</v>
      </c>
      <c r="B284">
        <f>IFERROR(Tableau1[[#This Row],[SEMAINE
REMPLISSEZ
(Format: Isoweek 1 à 52 ou 53)]],"")</f>
        <v>20</v>
      </c>
      <c r="C284">
        <f>IFERROR(Tableau1[[#This Row],[INCIDENCE
REMPLISSEZ]],"")</f>
        <v>0</v>
      </c>
      <c r="D284" s="5" cm="1">
        <f t="array" ref="D284">_xlfn.LET(_xlpm.a,INDEX(threshold_output[],MATCH(Table253[[#This Row],[Week]]&amp;Table253[[#This Row],[Year]],threshold_output[Week]&amp;threshold_output[Year],0),3),IF(ISBLANK(_xlpm.a),"",_xlpm.a))</f>
        <v>13</v>
      </c>
      <c r="E284" t="str">
        <f>IFERROR(Tableau1[[#This Row],[Label (Year-Week)
(automated - do not fill manually)]],"")</f>
        <v>2023-W20</v>
      </c>
    </row>
    <row r="285" spans="1:5">
      <c r="A285">
        <f>IFERROR(Tableau1[[#This Row],[ANNEE
REMPLISSEZ
(Format: YYYY)]], "")</f>
        <v>2023</v>
      </c>
      <c r="B285">
        <f>IFERROR(Tableau1[[#This Row],[SEMAINE
REMPLISSEZ
(Format: Isoweek 1 à 52 ou 53)]],"")</f>
        <v>21</v>
      </c>
      <c r="C285">
        <f>IFERROR(Tableau1[[#This Row],[INCIDENCE
REMPLISSEZ]],"")</f>
        <v>0</v>
      </c>
      <c r="D285" s="5" cm="1">
        <f t="array" ref="D285">_xlfn.LET(_xlpm.a,INDEX(threshold_output[],MATCH(Table253[[#This Row],[Week]]&amp;Table253[[#This Row],[Year]],threshold_output[Week]&amp;threshold_output[Year],0),3),IF(ISBLANK(_xlpm.a),"",_xlpm.a))</f>
        <v>15</v>
      </c>
      <c r="E285" t="str">
        <f>IFERROR(Tableau1[[#This Row],[Label (Year-Week)
(automated - do not fill manually)]],"")</f>
        <v>2023-W21</v>
      </c>
    </row>
    <row r="286" spans="1:5">
      <c r="A286">
        <f>IFERROR(Tableau1[[#This Row],[ANNEE
REMPLISSEZ
(Format: YYYY)]], "")</f>
        <v>2023</v>
      </c>
      <c r="B286">
        <f>IFERROR(Tableau1[[#This Row],[SEMAINE
REMPLISSEZ
(Format: Isoweek 1 à 52 ou 53)]],"")</f>
        <v>22</v>
      </c>
      <c r="C286">
        <f>IFERROR(Tableau1[[#This Row],[INCIDENCE
REMPLISSEZ]],"")</f>
        <v>0</v>
      </c>
      <c r="D286" s="5" cm="1">
        <f t="array" ref="D286">_xlfn.LET(_xlpm.a,INDEX(threshold_output[],MATCH(Table253[[#This Row],[Week]]&amp;Table253[[#This Row],[Year]],threshold_output[Week]&amp;threshold_output[Year],0),3),IF(ISBLANK(_xlpm.a),"",_xlpm.a))</f>
        <v>16</v>
      </c>
      <c r="E286" t="str">
        <f>IFERROR(Tableau1[[#This Row],[Label (Year-Week)
(automated - do not fill manually)]],"")</f>
        <v>2023-W22</v>
      </c>
    </row>
    <row r="287" spans="1:5">
      <c r="A287">
        <f>IFERROR(Tableau1[[#This Row],[ANNEE
REMPLISSEZ
(Format: YYYY)]], "")</f>
        <v>2023</v>
      </c>
      <c r="B287">
        <f>IFERROR(Tableau1[[#This Row],[SEMAINE
REMPLISSEZ
(Format: Isoweek 1 à 52 ou 53)]],"")</f>
        <v>23</v>
      </c>
      <c r="C287">
        <f>IFERROR(Tableau1[[#This Row],[INCIDENCE
REMPLISSEZ]],"")</f>
        <v>0</v>
      </c>
      <c r="D287" s="5" cm="1">
        <f t="array" ref="D287">_xlfn.LET(_xlpm.a,INDEX(threshold_output[],MATCH(Table253[[#This Row],[Week]]&amp;Table253[[#This Row],[Year]],threshold_output[Week]&amp;threshold_output[Year],0),3),IF(ISBLANK(_xlpm.a),"",_xlpm.a))</f>
        <v>18</v>
      </c>
      <c r="E287" t="str">
        <f>IFERROR(Tableau1[[#This Row],[Label (Year-Week)
(automated - do not fill manually)]],"")</f>
        <v>2023-W23</v>
      </c>
    </row>
    <row r="288" spans="1:5">
      <c r="A288">
        <f>IFERROR(Tableau1[[#This Row],[ANNEE
REMPLISSEZ
(Format: YYYY)]], "")</f>
        <v>2023</v>
      </c>
      <c r="B288">
        <f>IFERROR(Tableau1[[#This Row],[SEMAINE
REMPLISSEZ
(Format: Isoweek 1 à 52 ou 53)]],"")</f>
        <v>24</v>
      </c>
      <c r="C288">
        <f>IFERROR(Tableau1[[#This Row],[INCIDENCE
REMPLISSEZ]],"")</f>
        <v>0</v>
      </c>
      <c r="D288" s="5" cm="1">
        <f t="array" ref="D288">_xlfn.LET(_xlpm.a,INDEX(threshold_output[],MATCH(Table253[[#This Row],[Week]]&amp;Table253[[#This Row],[Year]],threshold_output[Week]&amp;threshold_output[Year],0),3),IF(ISBLANK(_xlpm.a),"",_xlpm.a))</f>
        <v>19</v>
      </c>
      <c r="E288" t="str">
        <f>IFERROR(Tableau1[[#This Row],[Label (Year-Week)
(automated - do not fill manually)]],"")</f>
        <v>2023-W24</v>
      </c>
    </row>
    <row r="289" spans="1:5">
      <c r="A289">
        <f>IFERROR(Tableau1[[#This Row],[ANNEE
REMPLISSEZ
(Format: YYYY)]], "")</f>
        <v>2023</v>
      </c>
      <c r="B289">
        <f>IFERROR(Tableau1[[#This Row],[SEMAINE
REMPLISSEZ
(Format: Isoweek 1 à 52 ou 53)]],"")</f>
        <v>25</v>
      </c>
      <c r="C289">
        <f>IFERROR(Tableau1[[#This Row],[INCIDENCE
REMPLISSEZ]],"")</f>
        <v>0</v>
      </c>
      <c r="D289" s="5" cm="1">
        <f t="array" ref="D289">_xlfn.LET(_xlpm.a,INDEX(threshold_output[],MATCH(Table253[[#This Row],[Week]]&amp;Table253[[#This Row],[Year]],threshold_output[Week]&amp;threshold_output[Year],0),3),IF(ISBLANK(_xlpm.a),"",_xlpm.a))</f>
        <v>21</v>
      </c>
      <c r="E289" t="str">
        <f>IFERROR(Tableau1[[#This Row],[Label (Year-Week)
(automated - do not fill manually)]],"")</f>
        <v>2023-W25</v>
      </c>
    </row>
    <row r="290" spans="1:5">
      <c r="A290">
        <f>IFERROR(Tableau1[[#This Row],[ANNEE
REMPLISSEZ
(Format: YYYY)]], "")</f>
        <v>2023</v>
      </c>
      <c r="B290">
        <f>IFERROR(Tableau1[[#This Row],[SEMAINE
REMPLISSEZ
(Format: Isoweek 1 à 52 ou 53)]],"")</f>
        <v>26</v>
      </c>
      <c r="C290">
        <f>IFERROR(Tableau1[[#This Row],[INCIDENCE
REMPLISSEZ]],"")</f>
        <v>0</v>
      </c>
      <c r="D290" s="5" cm="1">
        <f t="array" ref="D290">_xlfn.LET(_xlpm.a,INDEX(threshold_output[],MATCH(Table253[[#This Row],[Week]]&amp;Table253[[#This Row],[Year]],threshold_output[Week]&amp;threshold_output[Year],0),3),IF(ISBLANK(_xlpm.a),"",_xlpm.a))</f>
        <v>22</v>
      </c>
      <c r="E290" t="str">
        <f>IFERROR(Tableau1[[#This Row],[Label (Year-Week)
(automated - do not fill manually)]],"")</f>
        <v>2023-W26</v>
      </c>
    </row>
    <row r="291" spans="1:5">
      <c r="A291">
        <f>IFERROR(Tableau1[[#This Row],[ANNEE
REMPLISSEZ
(Format: YYYY)]], "")</f>
        <v>2023</v>
      </c>
      <c r="B291">
        <f>IFERROR(Tableau1[[#This Row],[SEMAINE
REMPLISSEZ
(Format: Isoweek 1 à 52 ou 53)]],"")</f>
        <v>27</v>
      </c>
      <c r="C291">
        <f>IFERROR(Tableau1[[#This Row],[INCIDENCE
REMPLISSEZ]],"")</f>
        <v>0</v>
      </c>
      <c r="D291" s="5" cm="1">
        <f t="array" ref="D291">_xlfn.LET(_xlpm.a,INDEX(threshold_output[],MATCH(Table253[[#This Row],[Week]]&amp;Table253[[#This Row],[Year]],threshold_output[Week]&amp;threshold_output[Year],0),3),IF(ISBLANK(_xlpm.a),"",_xlpm.a))</f>
        <v>24</v>
      </c>
      <c r="E291" t="str">
        <f>IFERROR(Tableau1[[#This Row],[Label (Year-Week)
(automated - do not fill manually)]],"")</f>
        <v>2023-W27</v>
      </c>
    </row>
    <row r="292" spans="1:5">
      <c r="A292">
        <f>IFERROR(Tableau1[[#This Row],[ANNEE
REMPLISSEZ
(Format: YYYY)]], "")</f>
        <v>2023</v>
      </c>
      <c r="B292">
        <f>IFERROR(Tableau1[[#This Row],[SEMAINE
REMPLISSEZ
(Format: Isoweek 1 à 52 ou 53)]],"")</f>
        <v>28</v>
      </c>
      <c r="C292">
        <f>IFERROR(Tableau1[[#This Row],[INCIDENCE
REMPLISSEZ]],"")</f>
        <v>0</v>
      </c>
      <c r="D292" s="5" cm="1">
        <f t="array" ref="D292">_xlfn.LET(_xlpm.a,INDEX(threshold_output[],MATCH(Table253[[#This Row],[Week]]&amp;Table253[[#This Row],[Year]],threshold_output[Week]&amp;threshold_output[Year],0),3),IF(ISBLANK(_xlpm.a),"",_xlpm.a))</f>
        <v>24</v>
      </c>
      <c r="E292" t="str">
        <f>IFERROR(Tableau1[[#This Row],[Label (Year-Week)
(automated - do not fill manually)]],"")</f>
        <v>2023-W28</v>
      </c>
    </row>
    <row r="293" spans="1:5">
      <c r="A293">
        <f>IFERROR(Tableau1[[#This Row],[ANNEE
REMPLISSEZ
(Format: YYYY)]], "")</f>
        <v>2023</v>
      </c>
      <c r="B293">
        <f>IFERROR(Tableau1[[#This Row],[SEMAINE
REMPLISSEZ
(Format: Isoweek 1 à 52 ou 53)]],"")</f>
        <v>29</v>
      </c>
      <c r="C293">
        <f>IFERROR(Tableau1[[#This Row],[INCIDENCE
REMPLISSEZ]],"")</f>
        <v>0</v>
      </c>
      <c r="D293" s="5" cm="1">
        <f t="array" ref="D293">_xlfn.LET(_xlpm.a,INDEX(threshold_output[],MATCH(Table253[[#This Row],[Week]]&amp;Table253[[#This Row],[Year]],threshold_output[Week]&amp;threshold_output[Year],0),3),IF(ISBLANK(_xlpm.a),"",_xlpm.a))</f>
        <v>18</v>
      </c>
      <c r="E293" t="str">
        <f>IFERROR(Tableau1[[#This Row],[Label (Year-Week)
(automated - do not fill manually)]],"")</f>
        <v>2023-W29</v>
      </c>
    </row>
    <row r="294" spans="1:5">
      <c r="A294">
        <f>IFERROR(Tableau1[[#This Row],[ANNEE
REMPLISSEZ
(Format: YYYY)]], "")</f>
        <v>2023</v>
      </c>
      <c r="B294">
        <f>IFERROR(Tableau1[[#This Row],[SEMAINE
REMPLISSEZ
(Format: Isoweek 1 à 52 ou 53)]],"")</f>
        <v>30</v>
      </c>
      <c r="C294">
        <f>IFERROR(Tableau1[[#This Row],[INCIDENCE
REMPLISSEZ]],"")</f>
        <v>0</v>
      </c>
      <c r="D294" s="5" cm="1">
        <f t="array" ref="D294">_xlfn.LET(_xlpm.a,INDEX(threshold_output[],MATCH(Table253[[#This Row],[Week]]&amp;Table253[[#This Row],[Year]],threshold_output[Week]&amp;threshold_output[Year],0),3),IF(ISBLANK(_xlpm.a),"",_xlpm.a))</f>
        <v>25</v>
      </c>
      <c r="E294" t="str">
        <f>IFERROR(Tableau1[[#This Row],[Label (Year-Week)
(automated - do not fill manually)]],"")</f>
        <v>2023-W30</v>
      </c>
    </row>
    <row r="295" spans="1:5">
      <c r="A295">
        <f>IFERROR(Tableau1[[#This Row],[ANNEE
REMPLISSEZ
(Format: YYYY)]], "")</f>
        <v>2023</v>
      </c>
      <c r="B295">
        <f>IFERROR(Tableau1[[#This Row],[SEMAINE
REMPLISSEZ
(Format: Isoweek 1 à 52 ou 53)]],"")</f>
        <v>31</v>
      </c>
      <c r="C295">
        <f>IFERROR(Tableau1[[#This Row],[INCIDENCE
REMPLISSEZ]],"")</f>
        <v>0</v>
      </c>
      <c r="D295" s="5" cm="1">
        <f t="array" ref="D295">_xlfn.LET(_xlpm.a,INDEX(threshold_output[],MATCH(Table253[[#This Row],[Week]]&amp;Table253[[#This Row],[Year]],threshold_output[Week]&amp;threshold_output[Year],0),3),IF(ISBLANK(_xlpm.a),"",_xlpm.a))</f>
        <v>27</v>
      </c>
      <c r="E295" t="str">
        <f>IFERROR(Tableau1[[#This Row],[Label (Year-Week)
(automated - do not fill manually)]],"")</f>
        <v>2023-W31</v>
      </c>
    </row>
    <row r="296" spans="1:5">
      <c r="A296">
        <f>IFERROR(Tableau1[[#This Row],[ANNEE
REMPLISSEZ
(Format: YYYY)]], "")</f>
        <v>2023</v>
      </c>
      <c r="B296">
        <f>IFERROR(Tableau1[[#This Row],[SEMAINE
REMPLISSEZ
(Format: Isoweek 1 à 52 ou 53)]],"")</f>
        <v>32</v>
      </c>
      <c r="C296">
        <f>IFERROR(Tableau1[[#This Row],[INCIDENCE
REMPLISSEZ]],"")</f>
        <v>0</v>
      </c>
      <c r="D296" s="5" cm="1">
        <f t="array" ref="D296">_xlfn.LET(_xlpm.a,INDEX(threshold_output[],MATCH(Table253[[#This Row],[Week]]&amp;Table253[[#This Row],[Year]],threshold_output[Week]&amp;threshold_output[Year],0),3),IF(ISBLANK(_xlpm.a),"",_xlpm.a))</f>
        <v>32</v>
      </c>
      <c r="E296" t="str">
        <f>IFERROR(Tableau1[[#This Row],[Label (Year-Week)
(automated - do not fill manually)]],"")</f>
        <v>2023-W32</v>
      </c>
    </row>
    <row r="297" spans="1:5">
      <c r="A297">
        <f>IFERROR(Tableau1[[#This Row],[ANNEE
REMPLISSEZ
(Format: YYYY)]], "")</f>
        <v>2023</v>
      </c>
      <c r="B297">
        <f>IFERROR(Tableau1[[#This Row],[SEMAINE
REMPLISSEZ
(Format: Isoweek 1 à 52 ou 53)]],"")</f>
        <v>33</v>
      </c>
      <c r="C297">
        <f>IFERROR(Tableau1[[#This Row],[INCIDENCE
REMPLISSEZ]],"")</f>
        <v>0</v>
      </c>
      <c r="D297" s="5" cm="1">
        <f t="array" ref="D297">_xlfn.LET(_xlpm.a,INDEX(threshold_output[],MATCH(Table253[[#This Row],[Week]]&amp;Table253[[#This Row],[Year]],threshold_output[Week]&amp;threshold_output[Year],0),3),IF(ISBLANK(_xlpm.a),"",_xlpm.a))</f>
        <v>44</v>
      </c>
      <c r="E297" t="str">
        <f>IFERROR(Tableau1[[#This Row],[Label (Year-Week)
(automated - do not fill manually)]],"")</f>
        <v>2023-W33</v>
      </c>
    </row>
    <row r="298" spans="1:5">
      <c r="A298">
        <f>IFERROR(Tableau1[[#This Row],[ANNEE
REMPLISSEZ
(Format: YYYY)]], "")</f>
        <v>2023</v>
      </c>
      <c r="B298">
        <f>IFERROR(Tableau1[[#This Row],[SEMAINE
REMPLISSEZ
(Format: Isoweek 1 à 52 ou 53)]],"")</f>
        <v>34</v>
      </c>
      <c r="C298">
        <f>IFERROR(Tableau1[[#This Row],[INCIDENCE
REMPLISSEZ]],"")</f>
        <v>0</v>
      </c>
      <c r="D298" s="5" cm="1">
        <f t="array" ref="D298">_xlfn.LET(_xlpm.a,INDEX(threshold_output[],MATCH(Table253[[#This Row],[Week]]&amp;Table253[[#This Row],[Year]],threshold_output[Week]&amp;threshold_output[Year],0),3),IF(ISBLANK(_xlpm.a),"",_xlpm.a))</f>
        <v>66</v>
      </c>
      <c r="E298" t="str">
        <f>IFERROR(Tableau1[[#This Row],[Label (Year-Week)
(automated - do not fill manually)]],"")</f>
        <v>2023-W34</v>
      </c>
    </row>
    <row r="299" spans="1:5">
      <c r="A299">
        <f>IFERROR(Tableau1[[#This Row],[ANNEE
REMPLISSEZ
(Format: YYYY)]], "")</f>
        <v>2023</v>
      </c>
      <c r="B299">
        <f>IFERROR(Tableau1[[#This Row],[SEMAINE
REMPLISSEZ
(Format: Isoweek 1 à 52 ou 53)]],"")</f>
        <v>35</v>
      </c>
      <c r="C299">
        <f>IFERROR(Tableau1[[#This Row],[INCIDENCE
REMPLISSEZ]],"")</f>
        <v>0</v>
      </c>
      <c r="D299" s="5" cm="1">
        <f t="array" ref="D299">_xlfn.LET(_xlpm.a,INDEX(threshold_output[],MATCH(Table253[[#This Row],[Week]]&amp;Table253[[#This Row],[Year]],threshold_output[Week]&amp;threshold_output[Year],0),3),IF(ISBLANK(_xlpm.a),"",_xlpm.a))</f>
        <v>72</v>
      </c>
      <c r="E299" t="str">
        <f>IFERROR(Tableau1[[#This Row],[Label (Year-Week)
(automated - do not fill manually)]],"")</f>
        <v>2023-W35</v>
      </c>
    </row>
    <row r="300" spans="1:5">
      <c r="A300">
        <f>IFERROR(Tableau1[[#This Row],[ANNEE
REMPLISSEZ
(Format: YYYY)]], "")</f>
        <v>2023</v>
      </c>
      <c r="B300">
        <f>IFERROR(Tableau1[[#This Row],[SEMAINE
REMPLISSEZ
(Format: Isoweek 1 à 52 ou 53)]],"")</f>
        <v>36</v>
      </c>
      <c r="C300">
        <f>IFERROR(Tableau1[[#This Row],[INCIDENCE
REMPLISSEZ]],"")</f>
        <v>0</v>
      </c>
      <c r="D300" s="5" cm="1">
        <f t="array" ref="D300">_xlfn.LET(_xlpm.a,INDEX(threshold_output[],MATCH(Table253[[#This Row],[Week]]&amp;Table253[[#This Row],[Year]],threshold_output[Week]&amp;threshold_output[Year],0),3),IF(ISBLANK(_xlpm.a),"",_xlpm.a))</f>
        <v>72</v>
      </c>
      <c r="E300" t="str">
        <f>IFERROR(Tableau1[[#This Row],[Label (Year-Week)
(automated - do not fill manually)]],"")</f>
        <v>2023-W36</v>
      </c>
    </row>
    <row r="301" spans="1:5">
      <c r="A301">
        <f>IFERROR(Tableau1[[#This Row],[ANNEE
REMPLISSEZ
(Format: YYYY)]], "")</f>
        <v>2023</v>
      </c>
      <c r="B301">
        <f>IFERROR(Tableau1[[#This Row],[SEMAINE
REMPLISSEZ
(Format: Isoweek 1 à 52 ou 53)]],"")</f>
        <v>37</v>
      </c>
      <c r="C301">
        <f>IFERROR(Tableau1[[#This Row],[INCIDENCE
REMPLISSEZ]],"")</f>
        <v>0</v>
      </c>
      <c r="D301" s="5" cm="1">
        <f t="array" ref="D301">_xlfn.LET(_xlpm.a,INDEX(threshold_output[],MATCH(Table253[[#This Row],[Week]]&amp;Table253[[#This Row],[Year]],threshold_output[Week]&amp;threshold_output[Year],0),3),IF(ISBLANK(_xlpm.a),"",_xlpm.a))</f>
        <v>68</v>
      </c>
      <c r="E301" t="str">
        <f>IFERROR(Tableau1[[#This Row],[Label (Year-Week)
(automated - do not fill manually)]],"")</f>
        <v>2023-W37</v>
      </c>
    </row>
    <row r="302" spans="1:5">
      <c r="A302">
        <f>IFERROR(Tableau1[[#This Row],[ANNEE
REMPLISSEZ
(Format: YYYY)]], "")</f>
        <v>2023</v>
      </c>
      <c r="B302">
        <f>IFERROR(Tableau1[[#This Row],[SEMAINE
REMPLISSEZ
(Format: Isoweek 1 à 52 ou 53)]],"")</f>
        <v>38</v>
      </c>
      <c r="C302">
        <f>IFERROR(Tableau1[[#This Row],[INCIDENCE
REMPLISSEZ]],"")</f>
        <v>0</v>
      </c>
      <c r="D302" s="5" cm="1">
        <f t="array" ref="D302">_xlfn.LET(_xlpm.a,INDEX(threshold_output[],MATCH(Table253[[#This Row],[Week]]&amp;Table253[[#This Row],[Year]],threshold_output[Week]&amp;threshold_output[Year],0),3),IF(ISBLANK(_xlpm.a),"",_xlpm.a))</f>
        <v>65</v>
      </c>
      <c r="E302" t="str">
        <f>IFERROR(Tableau1[[#This Row],[Label (Year-Week)
(automated - do not fill manually)]],"")</f>
        <v>2023-W38</v>
      </c>
    </row>
    <row r="303" spans="1:5">
      <c r="A303">
        <f>IFERROR(Tableau1[[#This Row],[ANNEE
REMPLISSEZ
(Format: YYYY)]], "")</f>
        <v>2023</v>
      </c>
      <c r="B303">
        <f>IFERROR(Tableau1[[#This Row],[SEMAINE
REMPLISSEZ
(Format: Isoweek 1 à 52 ou 53)]],"")</f>
        <v>39</v>
      </c>
      <c r="C303">
        <f>IFERROR(Tableau1[[#This Row],[INCIDENCE
REMPLISSEZ]],"")</f>
        <v>0</v>
      </c>
      <c r="D303" s="5" cm="1">
        <f t="array" ref="D303">_xlfn.LET(_xlpm.a,INDEX(threshold_output[],MATCH(Table253[[#This Row],[Week]]&amp;Table253[[#This Row],[Year]],threshold_output[Week]&amp;threshold_output[Year],0),3),IF(ISBLANK(_xlpm.a),"",_xlpm.a))</f>
        <v>54</v>
      </c>
      <c r="E303" t="str">
        <f>IFERROR(Tableau1[[#This Row],[Label (Year-Week)
(automated - do not fill manually)]],"")</f>
        <v>2023-W39</v>
      </c>
    </row>
    <row r="304" spans="1:5">
      <c r="A304">
        <f>IFERROR(Tableau1[[#This Row],[ANNEE
REMPLISSEZ
(Format: YYYY)]], "")</f>
        <v>2023</v>
      </c>
      <c r="B304">
        <f>IFERROR(Tableau1[[#This Row],[SEMAINE
REMPLISSEZ
(Format: Isoweek 1 à 52 ou 53)]],"")</f>
        <v>40</v>
      </c>
      <c r="C304">
        <f>IFERROR(Tableau1[[#This Row],[INCIDENCE
REMPLISSEZ]],"")</f>
        <v>0</v>
      </c>
      <c r="D304" s="5" cm="1">
        <f t="array" ref="D304">_xlfn.LET(_xlpm.a,INDEX(threshold_output[],MATCH(Table253[[#This Row],[Week]]&amp;Table253[[#This Row],[Year]],threshold_output[Week]&amp;threshold_output[Year],0),3),IF(ISBLANK(_xlpm.a),"",_xlpm.a))</f>
        <v>44</v>
      </c>
      <c r="E304" t="str">
        <f>IFERROR(Tableau1[[#This Row],[Label (Year-Week)
(automated - do not fill manually)]],"")</f>
        <v>2023-W40</v>
      </c>
    </row>
    <row r="305" spans="1:5">
      <c r="A305">
        <f>IFERROR(Tableau1[[#This Row],[ANNEE
REMPLISSEZ
(Format: YYYY)]], "")</f>
        <v>2023</v>
      </c>
      <c r="B305">
        <f>IFERROR(Tableau1[[#This Row],[SEMAINE
REMPLISSEZ
(Format: Isoweek 1 à 52 ou 53)]],"")</f>
        <v>41</v>
      </c>
      <c r="C305">
        <f>IFERROR(Tableau1[[#This Row],[INCIDENCE
REMPLISSEZ]],"")</f>
        <v>0</v>
      </c>
      <c r="D305" s="5" cm="1">
        <f t="array" ref="D305">_xlfn.LET(_xlpm.a,INDEX(threshold_output[],MATCH(Table253[[#This Row],[Week]]&amp;Table253[[#This Row],[Year]],threshold_output[Week]&amp;threshold_output[Year],0),3),IF(ISBLANK(_xlpm.a),"",_xlpm.a))</f>
        <v>37</v>
      </c>
      <c r="E305" t="str">
        <f>IFERROR(Tableau1[[#This Row],[Label (Year-Week)
(automated - do not fill manually)]],"")</f>
        <v>2023-W41</v>
      </c>
    </row>
    <row r="306" spans="1:5">
      <c r="A306">
        <f>IFERROR(Tableau1[[#This Row],[ANNEE
REMPLISSEZ
(Format: YYYY)]], "")</f>
        <v>2023</v>
      </c>
      <c r="B306">
        <f>IFERROR(Tableau1[[#This Row],[SEMAINE
REMPLISSEZ
(Format: Isoweek 1 à 52 ou 53)]],"")</f>
        <v>42</v>
      </c>
      <c r="C306">
        <f>IFERROR(Tableau1[[#This Row],[INCIDENCE
REMPLISSEZ]],"")</f>
        <v>0</v>
      </c>
      <c r="D306" s="5" cm="1">
        <f t="array" ref="D306">_xlfn.LET(_xlpm.a,INDEX(threshold_output[],MATCH(Table253[[#This Row],[Week]]&amp;Table253[[#This Row],[Year]],threshold_output[Week]&amp;threshold_output[Year],0),3),IF(ISBLANK(_xlpm.a),"",_xlpm.a))</f>
        <v>33</v>
      </c>
      <c r="E306" t="str">
        <f>IFERROR(Tableau1[[#This Row],[Label (Year-Week)
(automated - do not fill manually)]],"")</f>
        <v>2023-W42</v>
      </c>
    </row>
    <row r="307" spans="1:5">
      <c r="A307">
        <f>IFERROR(Tableau1[[#This Row],[ANNEE
REMPLISSEZ
(Format: YYYY)]], "")</f>
        <v>2023</v>
      </c>
      <c r="B307">
        <f>IFERROR(Tableau1[[#This Row],[SEMAINE
REMPLISSEZ
(Format: Isoweek 1 à 52 ou 53)]],"")</f>
        <v>43</v>
      </c>
      <c r="C307">
        <f>IFERROR(Tableau1[[#This Row],[INCIDENCE
REMPLISSEZ]],"")</f>
        <v>0</v>
      </c>
      <c r="D307" s="5" cm="1">
        <f t="array" ref="D307">_xlfn.LET(_xlpm.a,INDEX(threshold_output[],MATCH(Table253[[#This Row],[Week]]&amp;Table253[[#This Row],[Year]],threshold_output[Week]&amp;threshold_output[Year],0),3),IF(ISBLANK(_xlpm.a),"",_xlpm.a))</f>
        <v>32</v>
      </c>
      <c r="E307" t="str">
        <f>IFERROR(Tableau1[[#This Row],[Label (Year-Week)
(automated - do not fill manually)]],"")</f>
        <v>2023-W43</v>
      </c>
    </row>
    <row r="308" spans="1:5">
      <c r="A308">
        <f>IFERROR(Tableau1[[#This Row],[ANNEE
REMPLISSEZ
(Format: YYYY)]], "")</f>
        <v>2023</v>
      </c>
      <c r="B308">
        <f>IFERROR(Tableau1[[#This Row],[SEMAINE
REMPLISSEZ
(Format: Isoweek 1 à 52 ou 53)]],"")</f>
        <v>44</v>
      </c>
      <c r="C308">
        <f>IFERROR(Tableau1[[#This Row],[INCIDENCE
REMPLISSEZ]],"")</f>
        <v>0</v>
      </c>
      <c r="D308" s="5" cm="1">
        <f t="array" ref="D308">_xlfn.LET(_xlpm.a,INDEX(threshold_output[],MATCH(Table253[[#This Row],[Week]]&amp;Table253[[#This Row],[Year]],threshold_output[Week]&amp;threshold_output[Year],0),3),IF(ISBLANK(_xlpm.a),"",_xlpm.a))</f>
        <v>31</v>
      </c>
      <c r="E308" t="str">
        <f>IFERROR(Tableau1[[#This Row],[Label (Year-Week)
(automated - do not fill manually)]],"")</f>
        <v>2023-W44</v>
      </c>
    </row>
    <row r="309" spans="1:5">
      <c r="A309">
        <f>IFERROR(Tableau1[[#This Row],[ANNEE
REMPLISSEZ
(Format: YYYY)]], "")</f>
        <v>2023</v>
      </c>
      <c r="B309">
        <f>IFERROR(Tableau1[[#This Row],[SEMAINE
REMPLISSEZ
(Format: Isoweek 1 à 52 ou 53)]],"")</f>
        <v>45</v>
      </c>
      <c r="C309">
        <f>IFERROR(Tableau1[[#This Row],[INCIDENCE
REMPLISSEZ]],"")</f>
        <v>0</v>
      </c>
      <c r="D309" s="5" cm="1">
        <f t="array" ref="D309">_xlfn.LET(_xlpm.a,INDEX(threshold_output[],MATCH(Table253[[#This Row],[Week]]&amp;Table253[[#This Row],[Year]],threshold_output[Week]&amp;threshold_output[Year],0),3),IF(ISBLANK(_xlpm.a),"",_xlpm.a))</f>
        <v>29</v>
      </c>
      <c r="E309" t="str">
        <f>IFERROR(Tableau1[[#This Row],[Label (Year-Week)
(automated - do not fill manually)]],"")</f>
        <v>2023-W45</v>
      </c>
    </row>
    <row r="310" spans="1:5">
      <c r="A310">
        <f>IFERROR(Tableau1[[#This Row],[ANNEE
REMPLISSEZ
(Format: YYYY)]], "")</f>
        <v>2023</v>
      </c>
      <c r="B310">
        <f>IFERROR(Tableau1[[#This Row],[SEMAINE
REMPLISSEZ
(Format: Isoweek 1 à 52 ou 53)]],"")</f>
        <v>46</v>
      </c>
      <c r="C310">
        <f>IFERROR(Tableau1[[#This Row],[INCIDENCE
REMPLISSEZ]],"")</f>
        <v>0</v>
      </c>
      <c r="D310" s="5" cm="1">
        <f t="array" ref="D310">_xlfn.LET(_xlpm.a,INDEX(threshold_output[],MATCH(Table253[[#This Row],[Week]]&amp;Table253[[#This Row],[Year]],threshold_output[Week]&amp;threshold_output[Year],0),3),IF(ISBLANK(_xlpm.a),"",_xlpm.a))</f>
        <v>19</v>
      </c>
      <c r="E310" t="str">
        <f>IFERROR(Tableau1[[#This Row],[Label (Year-Week)
(automated - do not fill manually)]],"")</f>
        <v>2023-W46</v>
      </c>
    </row>
    <row r="311" spans="1:5">
      <c r="A311">
        <f>IFERROR(Tableau1[[#This Row],[ANNEE
REMPLISSEZ
(Format: YYYY)]], "")</f>
        <v>2023</v>
      </c>
      <c r="B311">
        <f>IFERROR(Tableau1[[#This Row],[SEMAINE
REMPLISSEZ
(Format: Isoweek 1 à 52 ou 53)]],"")</f>
        <v>47</v>
      </c>
      <c r="C311">
        <f>IFERROR(Tableau1[[#This Row],[INCIDENCE
REMPLISSEZ]],"")</f>
        <v>0</v>
      </c>
      <c r="D311" s="5" cm="1">
        <f t="array" ref="D311">_xlfn.LET(_xlpm.a,INDEX(threshold_output[],MATCH(Table253[[#This Row],[Week]]&amp;Table253[[#This Row],[Year]],threshold_output[Week]&amp;threshold_output[Year],0),3),IF(ISBLANK(_xlpm.a),"",_xlpm.a))</f>
        <v>18</v>
      </c>
      <c r="E311" t="str">
        <f>IFERROR(Tableau1[[#This Row],[Label (Year-Week)
(automated - do not fill manually)]],"")</f>
        <v>2023-W47</v>
      </c>
    </row>
    <row r="312" spans="1:5">
      <c r="A312">
        <f>IFERROR(Tableau1[[#This Row],[ANNEE
REMPLISSEZ
(Format: YYYY)]], "")</f>
        <v>2023</v>
      </c>
      <c r="B312">
        <f>IFERROR(Tableau1[[#This Row],[SEMAINE
REMPLISSEZ
(Format: Isoweek 1 à 52 ou 53)]],"")</f>
        <v>48</v>
      </c>
      <c r="C312">
        <f>IFERROR(Tableau1[[#This Row],[INCIDENCE
REMPLISSEZ]],"")</f>
        <v>0</v>
      </c>
      <c r="D312" s="5" cm="1">
        <f t="array" ref="D312">_xlfn.LET(_xlpm.a,INDEX(threshold_output[],MATCH(Table253[[#This Row],[Week]]&amp;Table253[[#This Row],[Year]],threshold_output[Week]&amp;threshold_output[Year],0),3),IF(ISBLANK(_xlpm.a),"",_xlpm.a))</f>
        <v>18</v>
      </c>
      <c r="E312" t="str">
        <f>IFERROR(Tableau1[[#This Row],[Label (Year-Week)
(automated - do not fill manually)]],"")</f>
        <v>2023-W48</v>
      </c>
    </row>
    <row r="313" spans="1:5">
      <c r="A313">
        <f>IFERROR(Tableau1[[#This Row],[ANNEE
REMPLISSEZ
(Format: YYYY)]], "")</f>
        <v>2023</v>
      </c>
      <c r="B313">
        <f>IFERROR(Tableau1[[#This Row],[SEMAINE
REMPLISSEZ
(Format: Isoweek 1 à 52 ou 53)]],"")</f>
        <v>49</v>
      </c>
      <c r="C313">
        <f>IFERROR(Tableau1[[#This Row],[INCIDENCE
REMPLISSEZ]],"")</f>
        <v>0</v>
      </c>
      <c r="D313" s="5" cm="1">
        <f t="array" ref="D313">_xlfn.LET(_xlpm.a,INDEX(threshold_output[],MATCH(Table253[[#This Row],[Week]]&amp;Table253[[#This Row],[Year]],threshold_output[Week]&amp;threshold_output[Year],0),3),IF(ISBLANK(_xlpm.a),"",_xlpm.a))</f>
        <v>19</v>
      </c>
      <c r="E313" t="str">
        <f>IFERROR(Tableau1[[#This Row],[Label (Year-Week)
(automated - do not fill manually)]],"")</f>
        <v>2023-W49</v>
      </c>
    </row>
    <row r="314" spans="1:5">
      <c r="A314">
        <f>IFERROR(Tableau1[[#This Row],[ANNEE
REMPLISSEZ
(Format: YYYY)]], "")</f>
        <v>2023</v>
      </c>
      <c r="B314">
        <f>IFERROR(Tableau1[[#This Row],[SEMAINE
REMPLISSEZ
(Format: Isoweek 1 à 52 ou 53)]],"")</f>
        <v>50</v>
      </c>
      <c r="C314">
        <f>IFERROR(Tableau1[[#This Row],[INCIDENCE
REMPLISSEZ]],"")</f>
        <v>0</v>
      </c>
      <c r="D314" s="5" cm="1">
        <f t="array" ref="D314">_xlfn.LET(_xlpm.a,INDEX(threshold_output[],MATCH(Table253[[#This Row],[Week]]&amp;Table253[[#This Row],[Year]],threshold_output[Week]&amp;threshold_output[Year],0),3),IF(ISBLANK(_xlpm.a),"",_xlpm.a))</f>
        <v>21</v>
      </c>
      <c r="E314" t="str">
        <f>IFERROR(Tableau1[[#This Row],[Label (Year-Week)
(automated - do not fill manually)]],"")</f>
        <v>2023-W50</v>
      </c>
    </row>
    <row r="315" spans="1:5">
      <c r="A315">
        <f>IFERROR(Tableau1[[#This Row],[ANNEE
REMPLISSEZ
(Format: YYYY)]], "")</f>
        <v>2023</v>
      </c>
      <c r="B315">
        <f>IFERROR(Tableau1[[#This Row],[SEMAINE
REMPLISSEZ
(Format: Isoweek 1 à 52 ou 53)]],"")</f>
        <v>51</v>
      </c>
      <c r="C315">
        <f>IFERROR(Tableau1[[#This Row],[INCIDENCE
REMPLISSEZ]],"")</f>
        <v>0</v>
      </c>
      <c r="D315" s="5" cm="1">
        <f t="array" ref="D315">_xlfn.LET(_xlpm.a,INDEX(threshold_output[],MATCH(Table253[[#This Row],[Week]]&amp;Table253[[#This Row],[Year]],threshold_output[Week]&amp;threshold_output[Year],0),3),IF(ISBLANK(_xlpm.a),"",_xlpm.a))</f>
        <v>24</v>
      </c>
      <c r="E315" t="str">
        <f>IFERROR(Tableau1[[#This Row],[Label (Year-Week)
(automated - do not fill manually)]],"")</f>
        <v>2023-W51</v>
      </c>
    </row>
    <row r="316" spans="1:5">
      <c r="A316">
        <f>IFERROR(Tableau1[[#This Row],[ANNEE
REMPLISSEZ
(Format: YYYY)]], "")</f>
        <v>2023</v>
      </c>
      <c r="B316">
        <f>IFERROR(Tableau1[[#This Row],[SEMAINE
REMPLISSEZ
(Format: Isoweek 1 à 52 ou 53)]],"")</f>
        <v>52</v>
      </c>
      <c r="C316">
        <f>IFERROR(Tableau1[[#This Row],[INCIDENCE
REMPLISSEZ]],"")</f>
        <v>0</v>
      </c>
      <c r="D316" s="5" cm="1">
        <f t="array" ref="D316">_xlfn.LET(_xlpm.a,INDEX(threshold_output[],MATCH(Table253[[#This Row],[Week]]&amp;Table253[[#This Row],[Year]],threshold_output[Week]&amp;threshold_output[Year],0),3),IF(ISBLANK(_xlpm.a),"",_xlpm.a))</f>
        <v>30</v>
      </c>
      <c r="E316" t="str">
        <f>IFERROR(Tableau1[[#This Row],[Label (Year-Week)
(automated - do not fill manually)]],"")</f>
        <v>2023-W52</v>
      </c>
    </row>
    <row r="317" spans="1:5">
      <c r="A317">
        <f>IFERROR(Tableau1[[#This Row],[ANNEE
REMPLISSEZ
(Format: YYYY)]], "")</f>
        <v>2023</v>
      </c>
      <c r="B317">
        <f>IFERROR(Tableau1[[#This Row],[SEMAINE
REMPLISSEZ
(Format: Isoweek 1 à 52 ou 53)]],"")</f>
        <v>53</v>
      </c>
      <c r="C317">
        <f>IFERROR(Tableau1[[#This Row],[INCIDENCE
REMPLISSEZ]],"")</f>
        <v>0</v>
      </c>
      <c r="D317" s="5" cm="1">
        <f t="array" ref="D317">_xlfn.LET(_xlpm.a,INDEX(threshold_output[],MATCH(Table253[[#This Row],[Week]]&amp;Table253[[#This Row],[Year]],threshold_output[Week]&amp;threshold_output[Year],0),3),IF(ISBLANK(_xlpm.a),"",_xlpm.a))</f>
        <v>35</v>
      </c>
      <c r="E317" t="str">
        <f>IFERROR(Tableau1[[#This Row],[Label (Year-Week)
(automated - do not fill manually)]],"")</f>
        <v>2023-W53</v>
      </c>
    </row>
    <row r="318" spans="1:5">
      <c r="A318">
        <f>IFERROR(Tableau1[[#This Row],[ANNEE
REMPLISSEZ
(Format: YYYY)]], "")</f>
        <v>0</v>
      </c>
      <c r="B318">
        <f>IFERROR(Tableau1[[#This Row],[SEMAINE
REMPLISSEZ
(Format: Isoweek 1 à 52 ou 53)]],"")</f>
        <v>0</v>
      </c>
      <c r="C318">
        <f>IFERROR(Tableau1[[#This Row],[INCIDENCE
REMPLISSEZ]],"")</f>
        <v>0</v>
      </c>
      <c r="D318" s="5" t="e" cm="1">
        <f t="array" ref="D318">_xlfn.LET(_xlpm.a,INDEX(threshold_output[],MATCH(Table253[[#This Row],[Week]]&amp;Table253[[#This Row],[Year]],threshold_output[Week]&amp;threshold_output[Year],0),3),IF(ISBLANK(_xlpm.a),"",_xlpm.a))</f>
        <v>#N/A</v>
      </c>
      <c r="E318" t="str">
        <f>IFERROR(Tableau1[[#This Row],[Label (Year-Week)
(automated - do not fill manually)]],"")</f>
        <v xml:space="preserve"> </v>
      </c>
    </row>
    <row r="319" spans="1:5">
      <c r="A319">
        <f>IFERROR(Tableau1[[#This Row],[ANNEE
REMPLISSEZ
(Format: YYYY)]], "")</f>
        <v>0</v>
      </c>
      <c r="B319">
        <f>IFERROR(Tableau1[[#This Row],[SEMAINE
REMPLISSEZ
(Format: Isoweek 1 à 52 ou 53)]],"")</f>
        <v>0</v>
      </c>
      <c r="C319">
        <f>IFERROR(Tableau1[[#This Row],[INCIDENCE
REMPLISSEZ]],"")</f>
        <v>0</v>
      </c>
      <c r="D319" s="5" t="e" cm="1">
        <f t="array" ref="D319">_xlfn.LET(_xlpm.a,INDEX(threshold_output[],MATCH(Table253[[#This Row],[Week]]&amp;Table253[[#This Row],[Year]],threshold_output[Week]&amp;threshold_output[Year],0),3),IF(ISBLANK(_xlpm.a),"",_xlpm.a))</f>
        <v>#N/A</v>
      </c>
      <c r="E319" t="str">
        <f>IFERROR(Tableau1[[#This Row],[Label (Year-Week)
(automated - do not fill manually)]],"")</f>
        <v xml:space="preserve"> </v>
      </c>
    </row>
    <row r="320" spans="1:5">
      <c r="A320">
        <f>IFERROR(Tableau1[[#This Row],[ANNEE
REMPLISSEZ
(Format: YYYY)]], "")</f>
        <v>0</v>
      </c>
      <c r="B320">
        <f>IFERROR(Tableau1[[#This Row],[SEMAINE
REMPLISSEZ
(Format: Isoweek 1 à 52 ou 53)]],"")</f>
        <v>0</v>
      </c>
      <c r="C320">
        <f>IFERROR(Tableau1[[#This Row],[INCIDENCE
REMPLISSEZ]],"")</f>
        <v>0</v>
      </c>
      <c r="D320" s="5" t="e" cm="1">
        <f t="array" ref="D320">_xlfn.LET(_xlpm.a,INDEX(threshold_output[],MATCH(Table253[[#This Row],[Week]]&amp;Table253[[#This Row],[Year]],threshold_output[Week]&amp;threshold_output[Year],0),3),IF(ISBLANK(_xlpm.a),"",_xlpm.a))</f>
        <v>#N/A</v>
      </c>
      <c r="E320" t="str">
        <f>IFERROR(Tableau1[[#This Row],[Label (Year-Week)
(automated - do not fill manually)]],"")</f>
        <v xml:space="preserve"> </v>
      </c>
    </row>
    <row r="321" spans="1:5">
      <c r="A321">
        <f>IFERROR(Tableau1[[#This Row],[ANNEE
REMPLISSEZ
(Format: YYYY)]], "")</f>
        <v>0</v>
      </c>
      <c r="B321">
        <f>IFERROR(Tableau1[[#This Row],[SEMAINE
REMPLISSEZ
(Format: Isoweek 1 à 52 ou 53)]],"")</f>
        <v>0</v>
      </c>
      <c r="C321">
        <f>IFERROR(Tableau1[[#This Row],[INCIDENCE
REMPLISSEZ]],"")</f>
        <v>0</v>
      </c>
      <c r="D321" s="3" t="e" cm="1">
        <f t="array" ref="D321">_xlfn.LET(_xlpm.a,INDEX(threshold_output[],MATCH(Table253[[#This Row],[Week]]&amp;Table253[[#This Row],[Year]],threshold_output[Week]&amp;threshold_output[Year],0),3),IF(ISBLANK(_xlpm.a),"",_xlpm.a))</f>
        <v>#N/A</v>
      </c>
      <c r="E321" t="str">
        <f>IFERROR(Tableau1[[#This Row],[Label (Year-Week)
(automated - do not fill manually)]],"")</f>
        <v xml:space="preserve"> </v>
      </c>
    </row>
    <row r="322" spans="1:5">
      <c r="A322">
        <f>IFERROR(Tableau1[[#This Row],[ANNEE
REMPLISSEZ
(Format: YYYY)]], "")</f>
        <v>0</v>
      </c>
      <c r="B322">
        <f>IFERROR(Tableau1[[#This Row],[SEMAINE
REMPLISSEZ
(Format: Isoweek 1 à 52 ou 53)]],"")</f>
        <v>0</v>
      </c>
      <c r="C322">
        <f>IFERROR(Tableau1[[#This Row],[INCIDENCE
REMPLISSEZ]],"")</f>
        <v>0</v>
      </c>
      <c r="D322" s="5" t="e" cm="1">
        <f t="array" ref="D322">_xlfn.LET(_xlpm.a,INDEX(threshold_output[],MATCH(Table253[[#This Row],[Week]]&amp;Table253[[#This Row],[Year]],threshold_output[Week]&amp;threshold_output[Year],0),3),IF(ISBLANK(_xlpm.a),"",_xlpm.a))</f>
        <v>#N/A</v>
      </c>
      <c r="E322" t="str">
        <f>IFERROR(Tableau1[[#This Row],[Label (Year-Week)
(automated - do not fill manually)]],"")</f>
        <v xml:space="preserve"> </v>
      </c>
    </row>
  </sheetData>
  <phoneticPr fontId="9" type="noConversion"/>
  <dataValidations xWindow="520" yWindow="453" count="1">
    <dataValidation allowBlank="1" showInputMessage="1" showErrorMessage="1" prompt="Automated: do not fill" sqref="A1:E322" xr:uid="{04CC5821-A4AB-4B66-B5AE-11832E00DE99}"/>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1B6E5-597E-DF40-8717-6467B6343E27}">
  <sheetPr codeName="Feuil9"/>
  <dimension ref="A1:F53"/>
  <sheetViews>
    <sheetView showGridLines="0" workbookViewId="0">
      <pane ySplit="1" topLeftCell="A2" activePane="bottomLeft" state="frozen"/>
      <selection activeCell="B1" sqref="B1"/>
      <selection pane="bottomLeft" activeCell="B53" sqref="B2:B53"/>
    </sheetView>
  </sheetViews>
  <sheetFormatPr defaultColWidth="11.42578125" defaultRowHeight="15"/>
  <cols>
    <col min="1" max="1" width="6.5703125" customWidth="1"/>
    <col min="4" max="4" width="11.42578125" style="3"/>
    <col min="5" max="5" width="18.42578125" style="6" customWidth="1"/>
    <col min="6" max="6" width="24.42578125" customWidth="1"/>
  </cols>
  <sheetData>
    <row r="1" spans="1:6">
      <c r="A1" s="84" t="s">
        <v>32</v>
      </c>
      <c r="B1" s="84" t="s">
        <v>4</v>
      </c>
      <c r="C1" s="84" t="s">
        <v>13</v>
      </c>
      <c r="D1" s="84" t="s">
        <v>30</v>
      </c>
      <c r="E1" s="9" t="s">
        <v>19</v>
      </c>
      <c r="F1" s="10" t="s">
        <v>31</v>
      </c>
    </row>
    <row r="2" spans="1:6">
      <c r="A2">
        <v>50</v>
      </c>
      <c r="B2" cm="1">
        <f t="array" aca="1" ref="B2" ca="1">INDIRECT(ADDRESS(MaxS-$A2,1,,,"Data"))</f>
        <v>2022</v>
      </c>
      <c r="C2" cm="1">
        <f t="array" aca="1" ref="C2" ca="1">INDIRECT(ADDRESS(MaxS-$A2,2,,,"Data"))</f>
        <v>10</v>
      </c>
      <c r="D2" cm="1">
        <f t="array" aca="1" ref="D2" ca="1">INDIRECT(ADDRESS(MaxS-$A2,3,,,"Data"))</f>
        <v>0</v>
      </c>
      <c r="E2" s="3" t="e" cm="1">
        <f t="array" aca="1" ref="E2" ca="1">_xlfn.LET(_xlpm.a,INDEX(threshold_output[],MATCH(Table25[[#This Row],[Week]]&amp;Table25[[#This Row],[Year]],threshold_output[Week]&amp;threshold_output[Year],0),3),IF(ISBLANK(_xlpm.a),"",_xlpm.a))</f>
        <v>#N/A</v>
      </c>
      <c r="F2" t="str" cm="1">
        <f t="array" aca="1" ref="F2" ca="1">INDIRECT(ADDRESS(MaxS-$A2,4,,,"Data"))</f>
        <v>2022-W10</v>
      </c>
    </row>
    <row r="3" spans="1:6">
      <c r="A3">
        <v>49</v>
      </c>
      <c r="B3" cm="1">
        <f t="array" aca="1" ref="B3" ca="1">INDIRECT(ADDRESS(MaxS-$A3,1,,,"Data"))</f>
        <v>2022</v>
      </c>
      <c r="C3" cm="1">
        <f t="array" aca="1" ref="C3" ca="1">INDIRECT(ADDRESS(MaxS-$A3,2,,,"Data"))</f>
        <v>11</v>
      </c>
      <c r="D3" cm="1">
        <f t="array" aca="1" ref="D3" ca="1">INDIRECT(ADDRESS(MaxS-$A3,3,,,"Data"))</f>
        <v>0</v>
      </c>
      <c r="E3" s="3" t="e" cm="1">
        <f t="array" aca="1" ref="E3" ca="1">_xlfn.LET(_xlpm.a,INDEX(threshold_output[],MATCH(Table25[[#This Row],[Week]]&amp;Table25[[#This Row],[Year]],threshold_output[Week]&amp;threshold_output[Year],0),3),IF(ISBLANK(_xlpm.a),"",_xlpm.a))</f>
        <v>#N/A</v>
      </c>
      <c r="F3" t="str" cm="1">
        <f t="array" aca="1" ref="F3" ca="1">INDIRECT(ADDRESS(MaxS-$A3,4,,,"Data"))</f>
        <v>2022-W11</v>
      </c>
    </row>
    <row r="4" spans="1:6">
      <c r="A4">
        <v>48</v>
      </c>
      <c r="B4" cm="1">
        <f t="array" aca="1" ref="B4" ca="1">INDIRECT(ADDRESS(MaxS-$A4,1,,,"Data"))</f>
        <v>2022</v>
      </c>
      <c r="C4" cm="1">
        <f t="array" aca="1" ref="C4" ca="1">INDIRECT(ADDRESS(MaxS-$A4,2,,,"Data"))</f>
        <v>12</v>
      </c>
      <c r="D4" cm="1">
        <f t="array" aca="1" ref="D4" ca="1">INDIRECT(ADDRESS(MaxS-$A4,3,,,"Data"))</f>
        <v>1</v>
      </c>
      <c r="E4" s="3" t="e" cm="1">
        <f t="array" aca="1" ref="E4" ca="1">_xlfn.LET(_xlpm.a,INDEX(threshold_output[],MATCH(Table25[[#This Row],[Week]]&amp;Table25[[#This Row],[Year]],threshold_output[Week]&amp;threshold_output[Year],0),3),IF(ISBLANK(_xlpm.a),"",_xlpm.a))</f>
        <v>#N/A</v>
      </c>
      <c r="F4" t="str" cm="1">
        <f t="array" aca="1" ref="F4" ca="1">INDIRECT(ADDRESS(MaxS-$A4,4,,,"Data"))</f>
        <v>2022-W12</v>
      </c>
    </row>
    <row r="5" spans="1:6">
      <c r="A5">
        <v>47</v>
      </c>
      <c r="B5" cm="1">
        <f t="array" aca="1" ref="B5" ca="1">INDIRECT(ADDRESS(MaxS-$A5,1,,,"Data"))</f>
        <v>2022</v>
      </c>
      <c r="C5" cm="1">
        <f t="array" aca="1" ref="C5" ca="1">INDIRECT(ADDRESS(MaxS-$A5,2,,,"Data"))</f>
        <v>13</v>
      </c>
      <c r="D5" cm="1">
        <f t="array" aca="1" ref="D5" ca="1">INDIRECT(ADDRESS(MaxS-$A5,3,,,"Data"))</f>
        <v>2</v>
      </c>
      <c r="E5" s="3" t="e" cm="1">
        <f t="array" aca="1" ref="E5" ca="1">_xlfn.LET(_xlpm.a,INDEX(threshold_output[],MATCH(Table25[[#This Row],[Week]]&amp;Table25[[#This Row],[Year]],threshold_output[Week]&amp;threshold_output[Year],0),3),IF(ISBLANK(_xlpm.a),"",_xlpm.a))</f>
        <v>#N/A</v>
      </c>
      <c r="F5" t="str" cm="1">
        <f t="array" aca="1" ref="F5" ca="1">INDIRECT(ADDRESS(MaxS-$A5,4,,,"Data"))</f>
        <v>2022-W13</v>
      </c>
    </row>
    <row r="6" spans="1:6">
      <c r="A6">
        <v>46</v>
      </c>
      <c r="B6" cm="1">
        <f t="array" aca="1" ref="B6" ca="1">INDIRECT(ADDRESS(MaxS-$A6,1,,,"Data"))</f>
        <v>2022</v>
      </c>
      <c r="C6" cm="1">
        <f t="array" aca="1" ref="C6" ca="1">INDIRECT(ADDRESS(MaxS-$A6,2,,,"Data"))</f>
        <v>14</v>
      </c>
      <c r="D6" cm="1">
        <f t="array" aca="1" ref="D6" ca="1">INDIRECT(ADDRESS(MaxS-$A6,3,,,"Data"))</f>
        <v>0</v>
      </c>
      <c r="E6" s="3" t="e" cm="1">
        <f t="array" aca="1" ref="E6" ca="1">_xlfn.LET(_xlpm.a,INDEX(threshold_output[],MATCH(Table25[[#This Row],[Week]]&amp;Table25[[#This Row],[Year]],threshold_output[Week]&amp;threshold_output[Year],0),3),IF(ISBLANK(_xlpm.a),"",_xlpm.a))</f>
        <v>#N/A</v>
      </c>
      <c r="F6" t="str" cm="1">
        <f t="array" aca="1" ref="F6" ca="1">INDIRECT(ADDRESS(MaxS-$A6,4,,,"Data"))</f>
        <v>2022-W14</v>
      </c>
    </row>
    <row r="7" spans="1:6">
      <c r="A7">
        <v>45</v>
      </c>
      <c r="B7" cm="1">
        <f t="array" aca="1" ref="B7" ca="1">INDIRECT(ADDRESS(MaxS-$A7,1,,,"Data"))</f>
        <v>2022</v>
      </c>
      <c r="C7" cm="1">
        <f t="array" aca="1" ref="C7" ca="1">INDIRECT(ADDRESS(MaxS-$A7,2,,,"Data"))</f>
        <v>15</v>
      </c>
      <c r="D7" cm="1">
        <f t="array" aca="1" ref="D7" ca="1">INDIRECT(ADDRESS(MaxS-$A7,3,,,"Data"))</f>
        <v>14</v>
      </c>
      <c r="E7" s="3" t="e" cm="1">
        <f t="array" aca="1" ref="E7" ca="1">_xlfn.LET(_xlpm.a,INDEX(threshold_output[],MATCH(Table25[[#This Row],[Week]]&amp;Table25[[#This Row],[Year]],threshold_output[Week]&amp;threshold_output[Year],0),3),IF(ISBLANK(_xlpm.a),"",_xlpm.a))</f>
        <v>#N/A</v>
      </c>
      <c r="F7" t="str" cm="1">
        <f t="array" aca="1" ref="F7" ca="1">INDIRECT(ADDRESS(MaxS-$A7,4,,,"Data"))</f>
        <v>2022-W15</v>
      </c>
    </row>
    <row r="8" spans="1:6">
      <c r="A8">
        <v>44</v>
      </c>
      <c r="B8" cm="1">
        <f t="array" aca="1" ref="B8" ca="1">INDIRECT(ADDRESS(MaxS-$A8,1,,,"Data"))</f>
        <v>2022</v>
      </c>
      <c r="C8" cm="1">
        <f t="array" aca="1" ref="C8" ca="1">INDIRECT(ADDRESS(MaxS-$A8,2,,,"Data"))</f>
        <v>16</v>
      </c>
      <c r="D8" cm="1">
        <f t="array" aca="1" ref="D8" ca="1">INDIRECT(ADDRESS(MaxS-$A8,3,,,"Data"))</f>
        <v>13</v>
      </c>
      <c r="E8" s="3" t="e" cm="1">
        <f t="array" aca="1" ref="E8" ca="1">_xlfn.LET(_xlpm.a,INDEX(threshold_output[],MATCH(Table25[[#This Row],[Week]]&amp;Table25[[#This Row],[Year]],threshold_output[Week]&amp;threshold_output[Year],0),3),IF(ISBLANK(_xlpm.a),"",_xlpm.a))</f>
        <v>#N/A</v>
      </c>
      <c r="F8" t="str" cm="1">
        <f t="array" aca="1" ref="F8" ca="1">INDIRECT(ADDRESS(MaxS-$A8,4,,,"Data"))</f>
        <v>2022-W16</v>
      </c>
    </row>
    <row r="9" spans="1:6">
      <c r="A9">
        <v>43</v>
      </c>
      <c r="B9" cm="1">
        <f t="array" aca="1" ref="B9" ca="1">INDIRECT(ADDRESS(MaxS-$A9,1,,,"Data"))</f>
        <v>2022</v>
      </c>
      <c r="C9" cm="1">
        <f t="array" aca="1" ref="C9" ca="1">INDIRECT(ADDRESS(MaxS-$A9,2,,,"Data"))</f>
        <v>17</v>
      </c>
      <c r="D9" cm="1">
        <f t="array" aca="1" ref="D9" ca="1">INDIRECT(ADDRESS(MaxS-$A9,3,,,"Data"))</f>
        <v>9</v>
      </c>
      <c r="E9" s="3" t="e" cm="1">
        <f t="array" aca="1" ref="E9" ca="1">_xlfn.LET(_xlpm.a,INDEX(threshold_output[],MATCH(Table25[[#This Row],[Week]]&amp;Table25[[#This Row],[Year]],threshold_output[Week]&amp;threshold_output[Year],0),3),IF(ISBLANK(_xlpm.a),"",_xlpm.a))</f>
        <v>#N/A</v>
      </c>
      <c r="F9" t="str" cm="1">
        <f t="array" aca="1" ref="F9" ca="1">INDIRECT(ADDRESS(MaxS-$A9,4,,,"Data"))</f>
        <v>2022-W17</v>
      </c>
    </row>
    <row r="10" spans="1:6">
      <c r="A10">
        <v>42</v>
      </c>
      <c r="B10" cm="1">
        <f t="array" aca="1" ref="B10" ca="1">INDIRECT(ADDRESS(MaxS-$A10,1,,,"Data"))</f>
        <v>2022</v>
      </c>
      <c r="C10" cm="1">
        <f t="array" aca="1" ref="C10" ca="1">INDIRECT(ADDRESS(MaxS-$A10,2,,,"Data"))</f>
        <v>18</v>
      </c>
      <c r="D10" cm="1">
        <f t="array" aca="1" ref="D10" ca="1">INDIRECT(ADDRESS(MaxS-$A10,3,,,"Data"))</f>
        <v>10</v>
      </c>
      <c r="E10" s="3" t="e" cm="1">
        <f t="array" aca="1" ref="E10" ca="1">_xlfn.LET(_xlpm.a,INDEX(threshold_output[],MATCH(Table25[[#This Row],[Week]]&amp;Table25[[#This Row],[Year]],threshold_output[Week]&amp;threshold_output[Year],0),3),IF(ISBLANK(_xlpm.a),"",_xlpm.a))</f>
        <v>#N/A</v>
      </c>
      <c r="F10" t="str" cm="1">
        <f t="array" aca="1" ref="F10" ca="1">INDIRECT(ADDRESS(MaxS-$A10,4,,,"Data"))</f>
        <v>2022-W18</v>
      </c>
    </row>
    <row r="11" spans="1:6">
      <c r="A11">
        <v>41</v>
      </c>
      <c r="B11" cm="1">
        <f t="array" aca="1" ref="B11" ca="1">INDIRECT(ADDRESS(MaxS-$A11,1,,,"Data"))</f>
        <v>2022</v>
      </c>
      <c r="C11" cm="1">
        <f t="array" aca="1" ref="C11" ca="1">INDIRECT(ADDRESS(MaxS-$A11,2,,,"Data"))</f>
        <v>19</v>
      </c>
      <c r="D11" cm="1">
        <f t="array" aca="1" ref="D11" ca="1">INDIRECT(ADDRESS(MaxS-$A11,3,,,"Data"))</f>
        <v>37</v>
      </c>
      <c r="E11" s="3" t="e" cm="1">
        <f t="array" aca="1" ref="E11" ca="1">_xlfn.LET(_xlpm.a,INDEX(threshold_output[],MATCH(Table25[[#This Row],[Week]]&amp;Table25[[#This Row],[Year]],threshold_output[Week]&amp;threshold_output[Year],0),3),IF(ISBLANK(_xlpm.a),"",_xlpm.a))</f>
        <v>#N/A</v>
      </c>
      <c r="F11" t="str" cm="1">
        <f t="array" aca="1" ref="F11" ca="1">INDIRECT(ADDRESS(MaxS-$A11,4,,,"Data"))</f>
        <v>2022-W19</v>
      </c>
    </row>
    <row r="12" spans="1:6">
      <c r="A12">
        <v>40</v>
      </c>
      <c r="B12" cm="1">
        <f t="array" aca="1" ref="B12" ca="1">INDIRECT(ADDRESS(MaxS-$A12,1,,,"Data"))</f>
        <v>2022</v>
      </c>
      <c r="C12" cm="1">
        <f t="array" aca="1" ref="C12" ca="1">INDIRECT(ADDRESS(MaxS-$A12,2,,,"Data"))</f>
        <v>20</v>
      </c>
      <c r="D12" cm="1">
        <f t="array" aca="1" ref="D12" ca="1">INDIRECT(ADDRESS(MaxS-$A12,3,,,"Data"))</f>
        <v>18</v>
      </c>
      <c r="E12" s="3" t="e" cm="1">
        <f t="array" aca="1" ref="E12" ca="1">_xlfn.LET(_xlpm.a,INDEX(threshold_output[],MATCH(Table25[[#This Row],[Week]]&amp;Table25[[#This Row],[Year]],threshold_output[Week]&amp;threshold_output[Year],0),3),IF(ISBLANK(_xlpm.a),"",_xlpm.a))</f>
        <v>#N/A</v>
      </c>
      <c r="F12" t="str" cm="1">
        <f t="array" aca="1" ref="F12" ca="1">INDIRECT(ADDRESS(MaxS-$A12,4,,,"Data"))</f>
        <v>2022-W20</v>
      </c>
    </row>
    <row r="13" spans="1:6">
      <c r="A13">
        <v>39</v>
      </c>
      <c r="B13" cm="1">
        <f t="array" aca="1" ref="B13" ca="1">INDIRECT(ADDRESS(MaxS-$A13,1,,,"Data"))</f>
        <v>2022</v>
      </c>
      <c r="C13" cm="1">
        <f t="array" aca="1" ref="C13" ca="1">INDIRECT(ADDRESS(MaxS-$A13,2,,,"Data"))</f>
        <v>21</v>
      </c>
      <c r="D13" cm="1">
        <f t="array" aca="1" ref="D13" ca="1">INDIRECT(ADDRESS(MaxS-$A13,3,,,"Data"))</f>
        <v>16</v>
      </c>
      <c r="E13" s="3" t="e" cm="1">
        <f t="array" aca="1" ref="E13" ca="1">_xlfn.LET(_xlpm.a,INDEX(threshold_output[],MATCH(Table25[[#This Row],[Week]]&amp;Table25[[#This Row],[Year]],threshold_output[Week]&amp;threshold_output[Year],0),3),IF(ISBLANK(_xlpm.a),"",_xlpm.a))</f>
        <v>#N/A</v>
      </c>
      <c r="F13" t="str" cm="1">
        <f t="array" aca="1" ref="F13" ca="1">INDIRECT(ADDRESS(MaxS-$A13,4,,,"Data"))</f>
        <v>2022-W21</v>
      </c>
    </row>
    <row r="14" spans="1:6">
      <c r="A14">
        <v>38</v>
      </c>
      <c r="B14" cm="1">
        <f t="array" aca="1" ref="B14" ca="1">INDIRECT(ADDRESS(MaxS-$A14,1,,,"Data"))</f>
        <v>2022</v>
      </c>
      <c r="C14" cm="1">
        <f t="array" aca="1" ref="C14" ca="1">INDIRECT(ADDRESS(MaxS-$A14,2,,,"Data"))</f>
        <v>22</v>
      </c>
      <c r="D14" cm="1">
        <f t="array" aca="1" ref="D14" ca="1">INDIRECT(ADDRESS(MaxS-$A14,3,,,"Data"))</f>
        <v>18</v>
      </c>
      <c r="E14" s="3" t="e" cm="1">
        <f t="array" aca="1" ref="E14" ca="1">_xlfn.LET(_xlpm.a,INDEX(threshold_output[],MATCH(Table25[[#This Row],[Week]]&amp;Table25[[#This Row],[Year]],threshold_output[Week]&amp;threshold_output[Year],0),3),IF(ISBLANK(_xlpm.a),"",_xlpm.a))</f>
        <v>#N/A</v>
      </c>
      <c r="F14" t="str" cm="1">
        <f t="array" aca="1" ref="F14" ca="1">INDIRECT(ADDRESS(MaxS-$A14,4,,,"Data"))</f>
        <v>2022-W22</v>
      </c>
    </row>
    <row r="15" spans="1:6">
      <c r="A15">
        <v>37</v>
      </c>
      <c r="B15" cm="1">
        <f t="array" aca="1" ref="B15" ca="1">INDIRECT(ADDRESS(MaxS-$A15,1,,,"Data"))</f>
        <v>2022</v>
      </c>
      <c r="C15" cm="1">
        <f t="array" aca="1" ref="C15" ca="1">INDIRECT(ADDRESS(MaxS-$A15,2,,,"Data"))</f>
        <v>23</v>
      </c>
      <c r="D15" cm="1">
        <f t="array" aca="1" ref="D15" ca="1">INDIRECT(ADDRESS(MaxS-$A15,3,,,"Data"))</f>
        <v>14</v>
      </c>
      <c r="E15" s="3" t="e" cm="1">
        <f t="array" aca="1" ref="E15" ca="1">_xlfn.LET(_xlpm.a,INDEX(threshold_output[],MATCH(Table25[[#This Row],[Week]]&amp;Table25[[#This Row],[Year]],threshold_output[Week]&amp;threshold_output[Year],0),3),IF(ISBLANK(_xlpm.a),"",_xlpm.a))</f>
        <v>#N/A</v>
      </c>
      <c r="F15" t="str" cm="1">
        <f t="array" aca="1" ref="F15" ca="1">INDIRECT(ADDRESS(MaxS-$A15,4,,,"Data"))</f>
        <v>2022-W23</v>
      </c>
    </row>
    <row r="16" spans="1:6">
      <c r="A16">
        <v>36</v>
      </c>
      <c r="B16" cm="1">
        <f t="array" aca="1" ref="B16" ca="1">INDIRECT(ADDRESS(MaxS-$A16,1,,,"Data"))</f>
        <v>2022</v>
      </c>
      <c r="C16" cm="1">
        <f t="array" aca="1" ref="C16" ca="1">INDIRECT(ADDRESS(MaxS-$A16,2,,,"Data"))</f>
        <v>24</v>
      </c>
      <c r="D16" cm="1">
        <f t="array" aca="1" ref="D16" ca="1">INDIRECT(ADDRESS(MaxS-$A16,3,,,"Data"))</f>
        <v>22</v>
      </c>
      <c r="E16" s="3" t="e" cm="1">
        <f t="array" aca="1" ref="E16" ca="1">_xlfn.LET(_xlpm.a,INDEX(threshold_output[],MATCH(Table25[[#This Row],[Week]]&amp;Table25[[#This Row],[Year]],threshold_output[Week]&amp;threshold_output[Year],0),3),IF(ISBLANK(_xlpm.a),"",_xlpm.a))</f>
        <v>#N/A</v>
      </c>
      <c r="F16" t="str" cm="1">
        <f t="array" aca="1" ref="F16" ca="1">INDIRECT(ADDRESS(MaxS-$A16,4,,,"Data"))</f>
        <v>2022-W24</v>
      </c>
    </row>
    <row r="17" spans="1:6">
      <c r="A17">
        <v>35</v>
      </c>
      <c r="B17" cm="1">
        <f t="array" aca="1" ref="B17" ca="1">INDIRECT(ADDRESS(MaxS-$A17,1,,,"Data"))</f>
        <v>2022</v>
      </c>
      <c r="C17" cm="1">
        <f t="array" aca="1" ref="C17" ca="1">INDIRECT(ADDRESS(MaxS-$A17,2,,,"Data"))</f>
        <v>25</v>
      </c>
      <c r="D17" cm="1">
        <f t="array" aca="1" ref="D17" ca="1">INDIRECT(ADDRESS(MaxS-$A17,3,,,"Data"))</f>
        <v>31</v>
      </c>
      <c r="E17" s="3" t="e" cm="1">
        <f t="array" aca="1" ref="E17" ca="1">_xlfn.LET(_xlpm.a,INDEX(threshold_output[],MATCH(Table25[[#This Row],[Week]]&amp;Table25[[#This Row],[Year]],threshold_output[Week]&amp;threshold_output[Year],0),3),IF(ISBLANK(_xlpm.a),"",_xlpm.a))</f>
        <v>#N/A</v>
      </c>
      <c r="F17" t="str" cm="1">
        <f t="array" aca="1" ref="F17" ca="1">INDIRECT(ADDRESS(MaxS-$A17,4,,,"Data"))</f>
        <v>2022-W25</v>
      </c>
    </row>
    <row r="18" spans="1:6">
      <c r="A18">
        <v>34</v>
      </c>
      <c r="B18" cm="1">
        <f t="array" aca="1" ref="B18" ca="1">INDIRECT(ADDRESS(MaxS-$A18,1,,,"Data"))</f>
        <v>2022</v>
      </c>
      <c r="C18" cm="1">
        <f t="array" aca="1" ref="C18" ca="1">INDIRECT(ADDRESS(MaxS-$A18,2,,,"Data"))</f>
        <v>26</v>
      </c>
      <c r="D18" cm="1">
        <f t="array" aca="1" ref="D18" ca="1">INDIRECT(ADDRESS(MaxS-$A18,3,,,"Data"))</f>
        <v>26</v>
      </c>
      <c r="E18" s="3" t="e" cm="1">
        <f t="array" aca="1" ref="E18" ca="1">_xlfn.LET(_xlpm.a,INDEX(threshold_output[],MATCH(Table25[[#This Row],[Week]]&amp;Table25[[#This Row],[Year]],threshold_output[Week]&amp;threshold_output[Year],0),3),IF(ISBLANK(_xlpm.a),"",_xlpm.a))</f>
        <v>#N/A</v>
      </c>
      <c r="F18" t="str" cm="1">
        <f t="array" aca="1" ref="F18" ca="1">INDIRECT(ADDRESS(MaxS-$A18,4,,,"Data"))</f>
        <v>2022-W26</v>
      </c>
    </row>
    <row r="19" spans="1:6">
      <c r="A19">
        <v>33</v>
      </c>
      <c r="B19" cm="1">
        <f t="array" aca="1" ref="B19" ca="1">INDIRECT(ADDRESS(MaxS-$A19,1,,,"Data"))</f>
        <v>2022</v>
      </c>
      <c r="C19" cm="1">
        <f t="array" aca="1" ref="C19" ca="1">INDIRECT(ADDRESS(MaxS-$A19,2,,,"Data"))</f>
        <v>27</v>
      </c>
      <c r="D19" cm="1">
        <f t="array" aca="1" ref="D19" ca="1">INDIRECT(ADDRESS(MaxS-$A19,3,,,"Data"))</f>
        <v>53</v>
      </c>
      <c r="E19" s="3" t="e" cm="1">
        <f t="array" aca="1" ref="E19" ca="1">_xlfn.LET(_xlpm.a,INDEX(threshold_output[],MATCH(Table25[[#This Row],[Week]]&amp;Table25[[#This Row],[Year]],threshold_output[Week]&amp;threshold_output[Year],0),3),IF(ISBLANK(_xlpm.a),"",_xlpm.a))</f>
        <v>#N/A</v>
      </c>
      <c r="F19" t="str" cm="1">
        <f t="array" aca="1" ref="F19" ca="1">INDIRECT(ADDRESS(MaxS-$A19,4,,,"Data"))</f>
        <v>2022-W27</v>
      </c>
    </row>
    <row r="20" spans="1:6">
      <c r="A20">
        <v>32</v>
      </c>
      <c r="B20" cm="1">
        <f t="array" aca="1" ref="B20" ca="1">INDIRECT(ADDRESS(MaxS-$A20,1,,,"Data"))</f>
        <v>2022</v>
      </c>
      <c r="C20" cm="1">
        <f t="array" aca="1" ref="C20" ca="1">INDIRECT(ADDRESS(MaxS-$A20,2,,,"Data"))</f>
        <v>28</v>
      </c>
      <c r="D20" cm="1">
        <f t="array" aca="1" ref="D20" ca="1">INDIRECT(ADDRESS(MaxS-$A20,3,,,"Data"))</f>
        <v>34</v>
      </c>
      <c r="E20" s="3" t="e" cm="1">
        <f t="array" aca="1" ref="E20" ca="1">_xlfn.LET(_xlpm.a,INDEX(threshold_output[],MATCH(Table25[[#This Row],[Week]]&amp;Table25[[#This Row],[Year]],threshold_output[Week]&amp;threshold_output[Year],0),3),IF(ISBLANK(_xlpm.a),"",_xlpm.a))</f>
        <v>#N/A</v>
      </c>
      <c r="F20" t="str" cm="1">
        <f t="array" aca="1" ref="F20" ca="1">INDIRECT(ADDRESS(MaxS-$A20,4,,,"Data"))</f>
        <v>2022-W28</v>
      </c>
    </row>
    <row r="21" spans="1:6">
      <c r="A21">
        <v>31</v>
      </c>
      <c r="B21" cm="1">
        <f t="array" aca="1" ref="B21" ca="1">INDIRECT(ADDRESS(MaxS-$A21,1,,,"Data"))</f>
        <v>2022</v>
      </c>
      <c r="C21" cm="1">
        <f t="array" aca="1" ref="C21" ca="1">INDIRECT(ADDRESS(MaxS-$A21,2,,,"Data"))</f>
        <v>29</v>
      </c>
      <c r="D21" cm="1">
        <f t="array" aca="1" ref="D21" ca="1">INDIRECT(ADDRESS(MaxS-$A21,3,,,"Data"))</f>
        <v>31</v>
      </c>
      <c r="E21" s="3" t="e" cm="1">
        <f t="array" aca="1" ref="E21" ca="1">_xlfn.LET(_xlpm.a,INDEX(threshold_output[],MATCH(Table25[[#This Row],[Week]]&amp;Table25[[#This Row],[Year]],threshold_output[Week]&amp;threshold_output[Year],0),3),IF(ISBLANK(_xlpm.a),"",_xlpm.a))</f>
        <v>#N/A</v>
      </c>
      <c r="F21" t="str" cm="1">
        <f t="array" aca="1" ref="F21" ca="1">INDIRECT(ADDRESS(MaxS-$A21,4,,,"Data"))</f>
        <v>2022-W29</v>
      </c>
    </row>
    <row r="22" spans="1:6">
      <c r="A22">
        <v>30</v>
      </c>
      <c r="B22" cm="1">
        <f t="array" aca="1" ref="B22" ca="1">INDIRECT(ADDRESS(MaxS-$A22,1,,,"Data"))</f>
        <v>2022</v>
      </c>
      <c r="C22" cm="1">
        <f t="array" aca="1" ref="C22" ca="1">INDIRECT(ADDRESS(MaxS-$A22,2,,,"Data"))</f>
        <v>30</v>
      </c>
      <c r="D22" cm="1">
        <f t="array" aca="1" ref="D22" ca="1">INDIRECT(ADDRESS(MaxS-$A22,3,,,"Data"))</f>
        <v>26</v>
      </c>
      <c r="E22" s="3" t="e" cm="1">
        <f t="array" aca="1" ref="E22" ca="1">_xlfn.LET(_xlpm.a,INDEX(threshold_output[],MATCH(Table25[[#This Row],[Week]]&amp;Table25[[#This Row],[Year]],threshold_output[Week]&amp;threshold_output[Year],0),3),IF(ISBLANK(_xlpm.a),"",_xlpm.a))</f>
        <v>#N/A</v>
      </c>
      <c r="F22" t="str" cm="1">
        <f t="array" aca="1" ref="F22" ca="1">INDIRECT(ADDRESS(MaxS-$A22,4,,,"Data"))</f>
        <v>2022-W30</v>
      </c>
    </row>
    <row r="23" spans="1:6">
      <c r="A23">
        <v>29</v>
      </c>
      <c r="B23" cm="1">
        <f t="array" aca="1" ref="B23" ca="1">INDIRECT(ADDRESS(MaxS-$A23,1,,,"Data"))</f>
        <v>2022</v>
      </c>
      <c r="C23" cm="1">
        <f t="array" aca="1" ref="C23" ca="1">INDIRECT(ADDRESS(MaxS-$A23,2,,,"Data"))</f>
        <v>31</v>
      </c>
      <c r="D23" cm="1">
        <f t="array" aca="1" ref="D23" ca="1">INDIRECT(ADDRESS(MaxS-$A23,3,,,"Data"))</f>
        <v>17</v>
      </c>
      <c r="E23" s="3" t="e" cm="1">
        <f t="array" aca="1" ref="E23" ca="1">_xlfn.LET(_xlpm.a,INDEX(threshold_output[],MATCH(Table25[[#This Row],[Week]]&amp;Table25[[#This Row],[Year]],threshold_output[Week]&amp;threshold_output[Year],0),3),IF(ISBLANK(_xlpm.a),"",_xlpm.a))</f>
        <v>#N/A</v>
      </c>
      <c r="F23" t="str" cm="1">
        <f t="array" aca="1" ref="F23" ca="1">INDIRECT(ADDRESS(MaxS-$A23,4,,,"Data"))</f>
        <v>2022-W31</v>
      </c>
    </row>
    <row r="24" spans="1:6">
      <c r="A24">
        <v>28</v>
      </c>
      <c r="B24" cm="1">
        <f t="array" aca="1" ref="B24" ca="1">INDIRECT(ADDRESS(MaxS-$A24,1,,,"Data"))</f>
        <v>2022</v>
      </c>
      <c r="C24" cm="1">
        <f t="array" aca="1" ref="C24" ca="1">INDIRECT(ADDRESS(MaxS-$A24,2,,,"Data"))</f>
        <v>32</v>
      </c>
      <c r="D24" cm="1">
        <f t="array" aca="1" ref="D24" ca="1">INDIRECT(ADDRESS(MaxS-$A24,3,,,"Data"))</f>
        <v>27</v>
      </c>
      <c r="E24" s="3" t="e" cm="1">
        <f t="array" aca="1" ref="E24" ca="1">_xlfn.LET(_xlpm.a,INDEX(threshold_output[],MATCH(Table25[[#This Row],[Week]]&amp;Table25[[#This Row],[Year]],threshold_output[Week]&amp;threshold_output[Year],0),3),IF(ISBLANK(_xlpm.a),"",_xlpm.a))</f>
        <v>#N/A</v>
      </c>
      <c r="F24" t="str" cm="1">
        <f t="array" aca="1" ref="F24" ca="1">INDIRECT(ADDRESS(MaxS-$A24,4,,,"Data"))</f>
        <v>2022-W32</v>
      </c>
    </row>
    <row r="25" spans="1:6">
      <c r="A25">
        <v>27</v>
      </c>
      <c r="B25" cm="1">
        <f t="array" aca="1" ref="B25" ca="1">INDIRECT(ADDRESS(MaxS-$A25,1,,,"Data"))</f>
        <v>2022</v>
      </c>
      <c r="C25" cm="1">
        <f t="array" aca="1" ref="C25" ca="1">INDIRECT(ADDRESS(MaxS-$A25,2,,,"Data"))</f>
        <v>33</v>
      </c>
      <c r="D25" cm="1">
        <f t="array" aca="1" ref="D25" ca="1">INDIRECT(ADDRESS(MaxS-$A25,3,,,"Data"))</f>
        <v>29</v>
      </c>
      <c r="E25" s="3" t="e" cm="1">
        <f t="array" aca="1" ref="E25" ca="1">_xlfn.LET(_xlpm.a,INDEX(threshold_output[],MATCH(Table25[[#This Row],[Week]]&amp;Table25[[#This Row],[Year]],threshold_output[Week]&amp;threshold_output[Year],0),3),IF(ISBLANK(_xlpm.a),"",_xlpm.a))</f>
        <v>#N/A</v>
      </c>
      <c r="F25" t="str" cm="1">
        <f t="array" aca="1" ref="F25" ca="1">INDIRECT(ADDRESS(MaxS-$A25,4,,,"Data"))</f>
        <v>2022-W33</v>
      </c>
    </row>
    <row r="26" spans="1:6">
      <c r="A26">
        <v>26</v>
      </c>
      <c r="B26" cm="1">
        <f t="array" aca="1" ref="B26" ca="1">INDIRECT(ADDRESS(MaxS-$A26,1,,,"Data"))</f>
        <v>2022</v>
      </c>
      <c r="C26" cm="1">
        <f t="array" aca="1" ref="C26" ca="1">INDIRECT(ADDRESS(MaxS-$A26,2,,,"Data"))</f>
        <v>34</v>
      </c>
      <c r="D26" cm="1">
        <f t="array" aca="1" ref="D26" ca="1">INDIRECT(ADDRESS(MaxS-$A26,3,,,"Data"))</f>
        <v>15</v>
      </c>
      <c r="E26" s="3" t="e" cm="1">
        <f t="array" aca="1" ref="E26" ca="1">_xlfn.LET(_xlpm.a,INDEX(threshold_output[],MATCH(Table25[[#This Row],[Week]]&amp;Table25[[#This Row],[Year]],threshold_output[Week]&amp;threshold_output[Year],0),3),IF(ISBLANK(_xlpm.a),"",_xlpm.a))</f>
        <v>#N/A</v>
      </c>
      <c r="F26" t="str" cm="1">
        <f t="array" aca="1" ref="F26" ca="1">INDIRECT(ADDRESS(MaxS-$A26,4,,,"Data"))</f>
        <v>2022-W34</v>
      </c>
    </row>
    <row r="27" spans="1:6">
      <c r="A27">
        <v>25</v>
      </c>
      <c r="B27" cm="1">
        <f t="array" aca="1" ref="B27" ca="1">INDIRECT(ADDRESS(MaxS-$A27,1,,,"Data"))</f>
        <v>2022</v>
      </c>
      <c r="C27" cm="1">
        <f t="array" aca="1" ref="C27" ca="1">INDIRECT(ADDRESS(MaxS-$A27,2,,,"Data"))</f>
        <v>35</v>
      </c>
      <c r="D27" cm="1">
        <f t="array" aca="1" ref="D27" ca="1">INDIRECT(ADDRESS(MaxS-$A27,3,,,"Data"))</f>
        <v>18</v>
      </c>
      <c r="E27" s="3" t="e" cm="1">
        <f t="array" aca="1" ref="E27" ca="1">_xlfn.LET(_xlpm.a,INDEX(threshold_output[],MATCH(Table25[[#This Row],[Week]]&amp;Table25[[#This Row],[Year]],threshold_output[Week]&amp;threshold_output[Year],0),3),IF(ISBLANK(_xlpm.a),"",_xlpm.a))</f>
        <v>#N/A</v>
      </c>
      <c r="F27" t="str" cm="1">
        <f t="array" aca="1" ref="F27" ca="1">INDIRECT(ADDRESS(MaxS-$A27,4,,,"Data"))</f>
        <v>2022-W35</v>
      </c>
    </row>
    <row r="28" spans="1:6">
      <c r="A28">
        <v>24</v>
      </c>
      <c r="B28" cm="1">
        <f t="array" aca="1" ref="B28" ca="1">INDIRECT(ADDRESS(MaxS-$A28,1,,,"Data"))</f>
        <v>2022</v>
      </c>
      <c r="C28" cm="1">
        <f t="array" aca="1" ref="C28" ca="1">INDIRECT(ADDRESS(MaxS-$A28,2,,,"Data"))</f>
        <v>36</v>
      </c>
      <c r="D28" cm="1">
        <f t="array" aca="1" ref="D28" ca="1">INDIRECT(ADDRESS(MaxS-$A28,3,,,"Data"))</f>
        <v>41</v>
      </c>
      <c r="E28" s="3" t="e" cm="1">
        <f t="array" aca="1" ref="E28" ca="1">_xlfn.LET(_xlpm.a,INDEX(threshold_output[],MATCH(Table25[[#This Row],[Week]]&amp;Table25[[#This Row],[Year]],threshold_output[Week]&amp;threshold_output[Year],0),3),IF(ISBLANK(_xlpm.a),"",_xlpm.a))</f>
        <v>#N/A</v>
      </c>
      <c r="F28" t="str" cm="1">
        <f t="array" aca="1" ref="F28" ca="1">INDIRECT(ADDRESS(MaxS-$A28,4,,,"Data"))</f>
        <v>2022-W36</v>
      </c>
    </row>
    <row r="29" spans="1:6">
      <c r="A29">
        <v>23</v>
      </c>
      <c r="B29" cm="1">
        <f t="array" aca="1" ref="B29" ca="1">INDIRECT(ADDRESS(MaxS-$A29,1,,,"Data"))</f>
        <v>2022</v>
      </c>
      <c r="C29" cm="1">
        <f t="array" aca="1" ref="C29" ca="1">INDIRECT(ADDRESS(MaxS-$A29,2,,,"Data"))</f>
        <v>37</v>
      </c>
      <c r="D29" cm="1">
        <f t="array" aca="1" ref="D29" ca="1">INDIRECT(ADDRESS(MaxS-$A29,3,,,"Data"))</f>
        <v>76</v>
      </c>
      <c r="E29" s="3" t="e" cm="1">
        <f t="array" aca="1" ref="E29" ca="1">_xlfn.LET(_xlpm.a,INDEX(threshold_output[],MATCH(Table25[[#This Row],[Week]]&amp;Table25[[#This Row],[Year]],threshold_output[Week]&amp;threshold_output[Year],0),3),IF(ISBLANK(_xlpm.a),"",_xlpm.a))</f>
        <v>#N/A</v>
      </c>
      <c r="F29" t="str" cm="1">
        <f t="array" aca="1" ref="F29" ca="1">INDIRECT(ADDRESS(MaxS-$A29,4,,,"Data"))</f>
        <v>2022-W37</v>
      </c>
    </row>
    <row r="30" spans="1:6">
      <c r="A30">
        <v>22</v>
      </c>
      <c r="B30" cm="1">
        <f t="array" aca="1" ref="B30" ca="1">INDIRECT(ADDRESS(MaxS-$A30,1,,,"Data"))</f>
        <v>2022</v>
      </c>
      <c r="C30" cm="1">
        <f t="array" aca="1" ref="C30" ca="1">INDIRECT(ADDRESS(MaxS-$A30,2,,,"Data"))</f>
        <v>38</v>
      </c>
      <c r="D30" cm="1">
        <f t="array" aca="1" ref="D30" ca="1">INDIRECT(ADDRESS(MaxS-$A30,3,,,"Data"))</f>
        <v>54</v>
      </c>
      <c r="E30" s="3" t="e" cm="1">
        <f t="array" aca="1" ref="E30" ca="1">_xlfn.LET(_xlpm.a,INDEX(threshold_output[],MATCH(Table25[[#This Row],[Week]]&amp;Table25[[#This Row],[Year]],threshold_output[Week]&amp;threshold_output[Year],0),3),IF(ISBLANK(_xlpm.a),"",_xlpm.a))</f>
        <v>#N/A</v>
      </c>
      <c r="F30" t="str" cm="1">
        <f t="array" aca="1" ref="F30" ca="1">INDIRECT(ADDRESS(MaxS-$A30,4,,,"Data"))</f>
        <v>2022-W38</v>
      </c>
    </row>
    <row r="31" spans="1:6">
      <c r="A31">
        <v>21</v>
      </c>
      <c r="B31" cm="1">
        <f t="array" aca="1" ref="B31" ca="1">INDIRECT(ADDRESS(MaxS-$A31,1,,,"Data"))</f>
        <v>2022</v>
      </c>
      <c r="C31" cm="1">
        <f t="array" aca="1" ref="C31" ca="1">INDIRECT(ADDRESS(MaxS-$A31,2,,,"Data"))</f>
        <v>39</v>
      </c>
      <c r="D31" cm="1">
        <f t="array" aca="1" ref="D31" ca="1">INDIRECT(ADDRESS(MaxS-$A31,3,,,"Data"))</f>
        <v>52</v>
      </c>
      <c r="E31" s="3" t="e" cm="1">
        <f t="array" aca="1" ref="E31" ca="1">_xlfn.LET(_xlpm.a,INDEX(threshold_output[],MATCH(Table25[[#This Row],[Week]]&amp;Table25[[#This Row],[Year]],threshold_output[Week]&amp;threshold_output[Year],0),3),IF(ISBLANK(_xlpm.a),"",_xlpm.a))</f>
        <v>#N/A</v>
      </c>
      <c r="F31" t="str" cm="1">
        <f t="array" aca="1" ref="F31" ca="1">INDIRECT(ADDRESS(MaxS-$A31,4,,,"Data"))</f>
        <v>2022-W39</v>
      </c>
    </row>
    <row r="32" spans="1:6">
      <c r="A32">
        <v>20</v>
      </c>
      <c r="B32" cm="1">
        <f t="array" aca="1" ref="B32" ca="1">INDIRECT(ADDRESS(MaxS-$A32,1,,,"Data"))</f>
        <v>2022</v>
      </c>
      <c r="C32" cm="1">
        <f t="array" aca="1" ref="C32" ca="1">INDIRECT(ADDRESS(MaxS-$A32,2,,,"Data"))</f>
        <v>40</v>
      </c>
      <c r="D32" cm="1">
        <f t="array" aca="1" ref="D32" ca="1">INDIRECT(ADDRESS(MaxS-$A32,3,,,"Data"))</f>
        <v>46</v>
      </c>
      <c r="E32" s="3" t="e" cm="1">
        <f t="array" aca="1" ref="E32" ca="1">_xlfn.LET(_xlpm.a,INDEX(threshold_output[],MATCH(Table25[[#This Row],[Week]]&amp;Table25[[#This Row],[Year]],threshold_output[Week]&amp;threshold_output[Year],0),3),IF(ISBLANK(_xlpm.a),"",_xlpm.a))</f>
        <v>#N/A</v>
      </c>
      <c r="F32" t="str" cm="1">
        <f t="array" aca="1" ref="F32" ca="1">INDIRECT(ADDRESS(MaxS-$A32,4,,,"Data"))</f>
        <v>2022-W40</v>
      </c>
    </row>
    <row r="33" spans="1:6">
      <c r="A33">
        <v>19</v>
      </c>
      <c r="B33" cm="1">
        <f t="array" aca="1" ref="B33" ca="1">INDIRECT(ADDRESS(MaxS-$A33,1,,,"Data"))</f>
        <v>2022</v>
      </c>
      <c r="C33" cm="1">
        <f t="array" aca="1" ref="C33" ca="1">INDIRECT(ADDRESS(MaxS-$A33,2,,,"Data"))</f>
        <v>41</v>
      </c>
      <c r="D33" cm="1">
        <f t="array" aca="1" ref="D33" ca="1">INDIRECT(ADDRESS(MaxS-$A33,3,,,"Data"))</f>
        <v>41</v>
      </c>
      <c r="E33" s="3" t="e" cm="1">
        <f t="array" aca="1" ref="E33" ca="1">_xlfn.LET(_xlpm.a,INDEX(threshold_output[],MATCH(Table25[[#This Row],[Week]]&amp;Table25[[#This Row],[Year]],threshold_output[Week]&amp;threshold_output[Year],0),3),IF(ISBLANK(_xlpm.a),"",_xlpm.a))</f>
        <v>#N/A</v>
      </c>
      <c r="F33" t="str" cm="1">
        <f t="array" aca="1" ref="F33" ca="1">INDIRECT(ADDRESS(MaxS-$A33,4,,,"Data"))</f>
        <v>2022-W41</v>
      </c>
    </row>
    <row r="34" spans="1:6">
      <c r="A34">
        <v>18</v>
      </c>
      <c r="B34" cm="1">
        <f t="array" aca="1" ref="B34" ca="1">INDIRECT(ADDRESS(MaxS-$A34,1,,,"Data"))</f>
        <v>2022</v>
      </c>
      <c r="C34" cm="1">
        <f t="array" aca="1" ref="C34" ca="1">INDIRECT(ADDRESS(MaxS-$A34,2,,,"Data"))</f>
        <v>42</v>
      </c>
      <c r="D34" cm="1">
        <f t="array" aca="1" ref="D34" ca="1">INDIRECT(ADDRESS(MaxS-$A34,3,,,"Data"))</f>
        <v>32</v>
      </c>
      <c r="E34" s="3" t="e" cm="1">
        <f t="array" aca="1" ref="E34" ca="1">_xlfn.LET(_xlpm.a,INDEX(threshold_output[],MATCH(Table25[[#This Row],[Week]]&amp;Table25[[#This Row],[Year]],threshold_output[Week]&amp;threshold_output[Year],0),3),IF(ISBLANK(_xlpm.a),"",_xlpm.a))</f>
        <v>#N/A</v>
      </c>
      <c r="F34" t="str" cm="1">
        <f t="array" aca="1" ref="F34" ca="1">INDIRECT(ADDRESS(MaxS-$A34,4,,,"Data"))</f>
        <v>2022-W42</v>
      </c>
    </row>
    <row r="35" spans="1:6">
      <c r="A35">
        <v>17</v>
      </c>
      <c r="B35" cm="1">
        <f t="array" aca="1" ref="B35" ca="1">INDIRECT(ADDRESS(MaxS-$A35,1,,,"Data"))</f>
        <v>2022</v>
      </c>
      <c r="C35" cm="1">
        <f t="array" aca="1" ref="C35" ca="1">INDIRECT(ADDRESS(MaxS-$A35,2,,,"Data"))</f>
        <v>43</v>
      </c>
      <c r="D35" cm="1">
        <f t="array" aca="1" ref="D35" ca="1">INDIRECT(ADDRESS(MaxS-$A35,3,,,"Data"))</f>
        <v>23</v>
      </c>
      <c r="E35" s="3" t="e" cm="1">
        <f t="array" aca="1" ref="E35" ca="1">_xlfn.LET(_xlpm.a,INDEX(threshold_output[],MATCH(Table25[[#This Row],[Week]]&amp;Table25[[#This Row],[Year]],threshold_output[Week]&amp;threshold_output[Year],0),3),IF(ISBLANK(_xlpm.a),"",_xlpm.a))</f>
        <v>#N/A</v>
      </c>
      <c r="F35" t="str" cm="1">
        <f t="array" aca="1" ref="F35" ca="1">INDIRECT(ADDRESS(MaxS-$A35,4,,,"Data"))</f>
        <v>2022-W43</v>
      </c>
    </row>
    <row r="36" spans="1:6">
      <c r="A36">
        <v>16</v>
      </c>
      <c r="B36" cm="1">
        <f t="array" aca="1" ref="B36" ca="1">INDIRECT(ADDRESS(MaxS-$A36,1,,,"Data"))</f>
        <v>2022</v>
      </c>
      <c r="C36" cm="1">
        <f t="array" aca="1" ref="C36" ca="1">INDIRECT(ADDRESS(MaxS-$A36,2,,,"Data"))</f>
        <v>44</v>
      </c>
      <c r="D36" cm="1">
        <f t="array" aca="1" ref="D36" ca="1">INDIRECT(ADDRESS(MaxS-$A36,3,,,"Data"))</f>
        <v>15</v>
      </c>
      <c r="E36" s="3" t="e" cm="1">
        <f t="array" aca="1" ref="E36" ca="1">_xlfn.LET(_xlpm.a,INDEX(threshold_output[],MATCH(Table25[[#This Row],[Week]]&amp;Table25[[#This Row],[Year]],threshold_output[Week]&amp;threshold_output[Year],0),3),IF(ISBLANK(_xlpm.a),"",_xlpm.a))</f>
        <v>#N/A</v>
      </c>
      <c r="F36" t="str" cm="1">
        <f t="array" aca="1" ref="F36" ca="1">INDIRECT(ADDRESS(MaxS-$A36,4,,,"Data"))</f>
        <v>2022-W44</v>
      </c>
    </row>
    <row r="37" spans="1:6">
      <c r="A37">
        <v>15</v>
      </c>
      <c r="B37" cm="1">
        <f t="array" aca="1" ref="B37" ca="1">INDIRECT(ADDRESS(MaxS-$A37,1,,,"Data"))</f>
        <v>2022</v>
      </c>
      <c r="C37" cm="1">
        <f t="array" aca="1" ref="C37" ca="1">INDIRECT(ADDRESS(MaxS-$A37,2,,,"Data"))</f>
        <v>45</v>
      </c>
      <c r="D37" cm="1">
        <f t="array" aca="1" ref="D37" ca="1">INDIRECT(ADDRESS(MaxS-$A37,3,,,"Data"))</f>
        <v>18</v>
      </c>
      <c r="E37" s="3" t="e" cm="1">
        <f t="array" aca="1" ref="E37" ca="1">_xlfn.LET(_xlpm.a,INDEX(threshold_output[],MATCH(Table25[[#This Row],[Week]]&amp;Table25[[#This Row],[Year]],threshold_output[Week]&amp;threshold_output[Year],0),3),IF(ISBLANK(_xlpm.a),"",_xlpm.a))</f>
        <v>#N/A</v>
      </c>
      <c r="F37" t="str" cm="1">
        <f t="array" aca="1" ref="F37" ca="1">INDIRECT(ADDRESS(MaxS-$A37,4,,,"Data"))</f>
        <v>2022-W45</v>
      </c>
    </row>
    <row r="38" spans="1:6">
      <c r="A38">
        <v>14</v>
      </c>
      <c r="B38" cm="1">
        <f t="array" aca="1" ref="B38" ca="1">INDIRECT(ADDRESS(MaxS-$A38,1,,,"Data"))</f>
        <v>2022</v>
      </c>
      <c r="C38" cm="1">
        <f t="array" aca="1" ref="C38" ca="1">INDIRECT(ADDRESS(MaxS-$A38,2,,,"Data"))</f>
        <v>46</v>
      </c>
      <c r="D38" cm="1">
        <f t="array" aca="1" ref="D38" ca="1">INDIRECT(ADDRESS(MaxS-$A38,3,,,"Data"))</f>
        <v>16</v>
      </c>
      <c r="E38" s="3" t="e" cm="1">
        <f t="array" aca="1" ref="E38" ca="1">_xlfn.LET(_xlpm.a,INDEX(threshold_output[],MATCH(Table25[[#This Row],[Week]]&amp;Table25[[#This Row],[Year]],threshold_output[Week]&amp;threshold_output[Year],0),3),IF(ISBLANK(_xlpm.a),"",_xlpm.a))</f>
        <v>#N/A</v>
      </c>
      <c r="F38" t="str" cm="1">
        <f t="array" aca="1" ref="F38" ca="1">INDIRECT(ADDRESS(MaxS-$A38,4,,,"Data"))</f>
        <v>2022-W46</v>
      </c>
    </row>
    <row r="39" spans="1:6">
      <c r="A39">
        <v>13</v>
      </c>
      <c r="B39" cm="1">
        <f t="array" aca="1" ref="B39" ca="1">INDIRECT(ADDRESS(MaxS-$A39,1,,,"Data"))</f>
        <v>2022</v>
      </c>
      <c r="C39" cm="1">
        <f t="array" aca="1" ref="C39" ca="1">INDIRECT(ADDRESS(MaxS-$A39,2,,,"Data"))</f>
        <v>47</v>
      </c>
      <c r="D39" cm="1">
        <f t="array" aca="1" ref="D39" ca="1">INDIRECT(ADDRESS(MaxS-$A39,3,,,"Data"))</f>
        <v>0</v>
      </c>
      <c r="E39" s="3" t="e" cm="1">
        <f t="array" aca="1" ref="E39" ca="1">_xlfn.LET(_xlpm.a,INDEX(threshold_output[],MATCH(Table25[[#This Row],[Week]]&amp;Table25[[#This Row],[Year]],threshold_output[Week]&amp;threshold_output[Year],0),3),IF(ISBLANK(_xlpm.a),"",_xlpm.a))</f>
        <v>#N/A</v>
      </c>
      <c r="F39" t="str" cm="1">
        <f t="array" aca="1" ref="F39" ca="1">INDIRECT(ADDRESS(MaxS-$A39,4,,,"Data"))</f>
        <v>2022-W47</v>
      </c>
    </row>
    <row r="40" spans="1:6">
      <c r="A40">
        <v>12</v>
      </c>
      <c r="B40" cm="1">
        <f t="array" aca="1" ref="B40" ca="1">INDIRECT(ADDRESS(MaxS-$A40,1,,,"Data"))</f>
        <v>2022</v>
      </c>
      <c r="C40" cm="1">
        <f t="array" aca="1" ref="C40" ca="1">INDIRECT(ADDRESS(MaxS-$A40,2,,,"Data"))</f>
        <v>48</v>
      </c>
      <c r="D40" cm="1">
        <f t="array" aca="1" ref="D40" ca="1">INDIRECT(ADDRESS(MaxS-$A40,3,,,"Data"))</f>
        <v>3</v>
      </c>
      <c r="E40" s="3" t="e" cm="1">
        <f t="array" aca="1" ref="E40" ca="1">_xlfn.LET(_xlpm.a,INDEX(threshold_output[],MATCH(Table25[[#This Row],[Week]]&amp;Table25[[#This Row],[Year]],threshold_output[Week]&amp;threshold_output[Year],0),3),IF(ISBLANK(_xlpm.a),"",_xlpm.a))</f>
        <v>#N/A</v>
      </c>
      <c r="F40" t="str" cm="1">
        <f t="array" aca="1" ref="F40" ca="1">INDIRECT(ADDRESS(MaxS-$A40,4,,,"Data"))</f>
        <v>2022-W48</v>
      </c>
    </row>
    <row r="41" spans="1:6">
      <c r="A41">
        <v>11</v>
      </c>
      <c r="B41" cm="1">
        <f t="array" aca="1" ref="B41" ca="1">INDIRECT(ADDRESS(MaxS-$A41,1,,,"Data"))</f>
        <v>2022</v>
      </c>
      <c r="C41" cm="1">
        <f t="array" aca="1" ref="C41" ca="1">INDIRECT(ADDRESS(MaxS-$A41,2,,,"Data"))</f>
        <v>49</v>
      </c>
      <c r="D41" cm="1">
        <f t="array" aca="1" ref="D41" ca="1">INDIRECT(ADDRESS(MaxS-$A41,3,,,"Data"))</f>
        <v>9</v>
      </c>
      <c r="E41" s="3" t="e" cm="1">
        <f t="array" aca="1" ref="E41" ca="1">_xlfn.LET(_xlpm.a,INDEX(threshold_output[],MATCH(Table25[[#This Row],[Week]]&amp;Table25[[#This Row],[Year]],threshold_output[Week]&amp;threshold_output[Year],0),3),IF(ISBLANK(_xlpm.a),"",_xlpm.a))</f>
        <v>#N/A</v>
      </c>
      <c r="F41" t="str" cm="1">
        <f t="array" aca="1" ref="F41" ca="1">INDIRECT(ADDRESS(MaxS-$A41,4,,,"Data"))</f>
        <v>2022-W49</v>
      </c>
    </row>
    <row r="42" spans="1:6">
      <c r="A42">
        <v>10</v>
      </c>
      <c r="B42" cm="1">
        <f t="array" aca="1" ref="B42" ca="1">INDIRECT(ADDRESS(MaxS-$A42,1,,,"Data"))</f>
        <v>2022</v>
      </c>
      <c r="C42" cm="1">
        <f t="array" aca="1" ref="C42" ca="1">INDIRECT(ADDRESS(MaxS-$A42,2,,,"Data"))</f>
        <v>50</v>
      </c>
      <c r="D42" cm="1">
        <f t="array" aca="1" ref="D42" ca="1">INDIRECT(ADDRESS(MaxS-$A42,3,,,"Data"))</f>
        <v>4</v>
      </c>
      <c r="E42" s="3" t="e" cm="1">
        <f t="array" aca="1" ref="E42" ca="1">_xlfn.LET(_xlpm.a,INDEX(threshold_output[],MATCH(Table25[[#This Row],[Week]]&amp;Table25[[#This Row],[Year]],threshold_output[Week]&amp;threshold_output[Year],0),3),IF(ISBLANK(_xlpm.a),"",_xlpm.a))</f>
        <v>#N/A</v>
      </c>
      <c r="F42" t="str" cm="1">
        <f t="array" aca="1" ref="F42" ca="1">INDIRECT(ADDRESS(MaxS-$A42,4,,,"Data"))</f>
        <v>2022-W50</v>
      </c>
    </row>
    <row r="43" spans="1:6">
      <c r="A43">
        <v>9</v>
      </c>
      <c r="B43" cm="1">
        <f t="array" aca="1" ref="B43" ca="1">INDIRECT(ADDRESS(MaxS-$A43,1,,,"Data"))</f>
        <v>2022</v>
      </c>
      <c r="C43" cm="1">
        <f t="array" aca="1" ref="C43" ca="1">INDIRECT(ADDRESS(MaxS-$A43,2,,,"Data"))</f>
        <v>51</v>
      </c>
      <c r="D43" cm="1">
        <f t="array" aca="1" ref="D43" ca="1">INDIRECT(ADDRESS(MaxS-$A43,3,,,"Data"))</f>
        <v>5</v>
      </c>
      <c r="E43" s="3" t="e" cm="1">
        <f t="array" aca="1" ref="E43" ca="1">_xlfn.LET(_xlpm.a,INDEX(threshold_output[],MATCH(Table25[[#This Row],[Week]]&amp;Table25[[#This Row],[Year]],threshold_output[Week]&amp;threshold_output[Year],0),3),IF(ISBLANK(_xlpm.a),"",_xlpm.a))</f>
        <v>#N/A</v>
      </c>
      <c r="F43" t="str" cm="1">
        <f t="array" aca="1" ref="F43" ca="1">INDIRECT(ADDRESS(MaxS-$A43,4,,,"Data"))</f>
        <v>2022-W51</v>
      </c>
    </row>
    <row r="44" spans="1:6">
      <c r="A44">
        <v>8</v>
      </c>
      <c r="B44" cm="1">
        <f t="array" aca="1" ref="B44" ca="1">INDIRECT(ADDRESS(MaxS-$A44,1,,,"Data"))</f>
        <v>2022</v>
      </c>
      <c r="C44" cm="1">
        <f t="array" aca="1" ref="C44" ca="1">INDIRECT(ADDRESS(MaxS-$A44,2,,,"Data"))</f>
        <v>52</v>
      </c>
      <c r="D44" cm="1">
        <f t="array" aca="1" ref="D44" ca="1">INDIRECT(ADDRESS(MaxS-$A44,3,,,"Data"))</f>
        <v>11</v>
      </c>
      <c r="E44" s="3" t="e" cm="1">
        <f t="array" aca="1" ref="E44" ca="1">_xlfn.LET(_xlpm.a,INDEX(threshold_output[],MATCH(Table25[[#This Row],[Week]]&amp;Table25[[#This Row],[Year]],threshold_output[Week]&amp;threshold_output[Year],0),3),IF(ISBLANK(_xlpm.a),"",_xlpm.a))</f>
        <v>#N/A</v>
      </c>
      <c r="F44" t="str" cm="1">
        <f t="array" aca="1" ref="F44" ca="1">INDIRECT(ADDRESS(MaxS-$A44,4,,,"Data"))</f>
        <v>2022-W52</v>
      </c>
    </row>
    <row r="45" spans="1:6">
      <c r="A45">
        <v>7</v>
      </c>
      <c r="B45" cm="1">
        <f t="array" aca="1" ref="B45" ca="1">INDIRECT(ADDRESS(MaxS-$A45,1,,,"Data"))</f>
        <v>2023</v>
      </c>
      <c r="C45" cm="1">
        <f t="array" aca="1" ref="C45" ca="1">INDIRECT(ADDRESS(MaxS-$A45,2,,,"Data"))</f>
        <v>1</v>
      </c>
      <c r="D45" cm="1">
        <f t="array" aca="1" ref="D45" ca="1">INDIRECT(ADDRESS(MaxS-$A45,3,,,"Data"))</f>
        <v>13</v>
      </c>
      <c r="E45" s="3" cm="1">
        <f t="array" aca="1" ref="E45" ca="1">_xlfn.LET(_xlpm.a,INDEX(threshold_output[],MATCH(Table25[[#This Row],[Week]]&amp;Table25[[#This Row],[Year]],threshold_output[Week]&amp;threshold_output[Year],0),3),IF(ISBLANK(_xlpm.a),"",_xlpm.a))</f>
        <v>35</v>
      </c>
      <c r="F45" t="str" cm="1">
        <f t="array" aca="1" ref="F45" ca="1">INDIRECT(ADDRESS(MaxS-$A45,4,,,"Data"))</f>
        <v>2023-W01</v>
      </c>
    </row>
    <row r="46" spans="1:6">
      <c r="A46">
        <v>6</v>
      </c>
      <c r="B46" cm="1">
        <f t="array" aca="1" ref="B46" ca="1">INDIRECT(ADDRESS(MaxS-$A46,1,,,"Data"))</f>
        <v>2023</v>
      </c>
      <c r="C46" cm="1">
        <f t="array" aca="1" ref="C46" ca="1">INDIRECT(ADDRESS(MaxS-$A46,2,,,"Data"))</f>
        <v>2</v>
      </c>
      <c r="D46" cm="1">
        <f t="array" aca="1" ref="D46" ca="1">INDIRECT(ADDRESS(MaxS-$A46,3,,,"Data"))</f>
        <v>16</v>
      </c>
      <c r="E46" s="3" cm="1">
        <f t="array" aca="1" ref="E46" ca="1">_xlfn.LET(_xlpm.a,INDEX(threshold_output[],MATCH(Table25[[#This Row],[Week]]&amp;Table25[[#This Row],[Year]],threshold_output[Week]&amp;threshold_output[Year],0),3),IF(ISBLANK(_xlpm.a),"",_xlpm.a))</f>
        <v>29</v>
      </c>
      <c r="F46" t="str" cm="1">
        <f t="array" aca="1" ref="F46" ca="1">INDIRECT(ADDRESS(MaxS-$A46,4,,,"Data"))</f>
        <v>2023-W02</v>
      </c>
    </row>
    <row r="47" spans="1:6">
      <c r="A47">
        <v>5</v>
      </c>
      <c r="B47" cm="1">
        <f t="array" aca="1" ref="B47" ca="1">INDIRECT(ADDRESS(MaxS-$A47,1,,,"Data"))</f>
        <v>2023</v>
      </c>
      <c r="C47" cm="1">
        <f t="array" aca="1" ref="C47" ca="1">INDIRECT(ADDRESS(MaxS-$A47,2,,,"Data"))</f>
        <v>3</v>
      </c>
      <c r="D47" cm="1">
        <f t="array" aca="1" ref="D47" ca="1">INDIRECT(ADDRESS(MaxS-$A47,3,,,"Data"))</f>
        <v>9</v>
      </c>
      <c r="E47" s="3" cm="1">
        <f t="array" aca="1" ref="E47" ca="1">_xlfn.LET(_xlpm.a,INDEX(threshold_output[],MATCH(Table25[[#This Row],[Week]]&amp;Table25[[#This Row],[Year]],threshold_output[Week]&amp;threshold_output[Year],0),3),IF(ISBLANK(_xlpm.a),"",_xlpm.a))</f>
        <v>27</v>
      </c>
      <c r="F47" t="str" cm="1">
        <f t="array" aca="1" ref="F47" ca="1">INDIRECT(ADDRESS(MaxS-$A47,4,,,"Data"))</f>
        <v>2023-W03</v>
      </c>
    </row>
    <row r="48" spans="1:6">
      <c r="A48">
        <v>4</v>
      </c>
      <c r="B48" cm="1">
        <f t="array" aca="1" ref="B48" ca="1">INDIRECT(ADDRESS(MaxS-$A48,1,,,"Data"))</f>
        <v>2023</v>
      </c>
      <c r="C48" cm="1">
        <f t="array" aca="1" ref="C48" ca="1">INDIRECT(ADDRESS(MaxS-$A48,2,,,"Data"))</f>
        <v>4</v>
      </c>
      <c r="D48" cm="1">
        <f t="array" aca="1" ref="D48" ca="1">INDIRECT(ADDRESS(MaxS-$A48,3,,,"Data"))</f>
        <v>24</v>
      </c>
      <c r="E48" s="3" cm="1">
        <f t="array" aca="1" ref="E48" ca="1">_xlfn.LET(_xlpm.a,INDEX(threshold_output[],MATCH(Table25[[#This Row],[Week]]&amp;Table25[[#This Row],[Year]],threshold_output[Week]&amp;threshold_output[Year],0),3),IF(ISBLANK(_xlpm.a),"",_xlpm.a))</f>
        <v>26</v>
      </c>
      <c r="F48" t="str" cm="1">
        <f t="array" aca="1" ref="F48" ca="1">INDIRECT(ADDRESS(MaxS-$A48,4,,,"Data"))</f>
        <v>2023-W04</v>
      </c>
    </row>
    <row r="49" spans="1:6">
      <c r="A49">
        <v>3</v>
      </c>
      <c r="B49" cm="1">
        <f t="array" aca="1" ref="B49" ca="1">INDIRECT(ADDRESS(MaxS-$A49,1,,,"Data"))</f>
        <v>2023</v>
      </c>
      <c r="C49" cm="1">
        <f t="array" aca="1" ref="C49" ca="1">INDIRECT(ADDRESS(MaxS-$A49,2,,,"Data"))</f>
        <v>5</v>
      </c>
      <c r="D49" cm="1">
        <f t="array" aca="1" ref="D49" ca="1">INDIRECT(ADDRESS(MaxS-$A49,3,,,"Data"))</f>
        <v>21</v>
      </c>
      <c r="E49" s="3" cm="1">
        <f t="array" aca="1" ref="E49" ca="1">_xlfn.LET(_xlpm.a,INDEX(threshold_output[],MATCH(Table25[[#This Row],[Week]]&amp;Table25[[#This Row],[Year]],threshold_output[Week]&amp;threshold_output[Year],0),3),IF(ISBLANK(_xlpm.a),"",_xlpm.a))</f>
        <v>26</v>
      </c>
      <c r="F49" t="str" cm="1">
        <f t="array" aca="1" ref="F49" ca="1">INDIRECT(ADDRESS(MaxS-$A49,4,,,"Data"))</f>
        <v>2023-W05</v>
      </c>
    </row>
    <row r="50" spans="1:6">
      <c r="A50">
        <v>2</v>
      </c>
      <c r="B50" cm="1">
        <f t="array" aca="1" ref="B50" ca="1">INDIRECT(ADDRESS(MaxS-$A50,1,,,"Data"))</f>
        <v>2023</v>
      </c>
      <c r="C50" cm="1">
        <f t="array" aca="1" ref="C50" ca="1">INDIRECT(ADDRESS(MaxS-$A50,2,,,"Data"))</f>
        <v>6</v>
      </c>
      <c r="D50" cm="1">
        <f t="array" aca="1" ref="D50" ca="1">INDIRECT(ADDRESS(MaxS-$A50,3,,,"Data"))</f>
        <v>31</v>
      </c>
      <c r="E50" s="3" cm="1">
        <f t="array" aca="1" ref="E50" ca="1">_xlfn.LET(_xlpm.a,INDEX(threshold_output[],MATCH(Table25[[#This Row],[Week]]&amp;Table25[[#This Row],[Year]],threshold_output[Week]&amp;threshold_output[Year],0),3),IF(ISBLANK(_xlpm.a),"",_xlpm.a))</f>
        <v>33</v>
      </c>
      <c r="F50" t="str" cm="1">
        <f t="array" aca="1" ref="F50" ca="1">INDIRECT(ADDRESS(MaxS-$A50,4,,,"Data"))</f>
        <v>2023-W06</v>
      </c>
    </row>
    <row r="51" spans="1:6">
      <c r="A51">
        <v>1</v>
      </c>
      <c r="B51" cm="1">
        <f t="array" aca="1" ref="B51" ca="1">INDIRECT(ADDRESS(MaxS-$A51,1,,,"Data"))</f>
        <v>2023</v>
      </c>
      <c r="C51" cm="1">
        <f t="array" aca="1" ref="C51" ca="1">INDIRECT(ADDRESS(MaxS-$A51,2,,,"Data"))</f>
        <v>7</v>
      </c>
      <c r="D51" cm="1">
        <f t="array" aca="1" ref="D51" ca="1">INDIRECT(ADDRESS(MaxS-$A51,3,,,"Data"))</f>
        <v>30</v>
      </c>
      <c r="E51" s="3" cm="1">
        <f t="array" aca="1" ref="E51" ca="1">_xlfn.LET(_xlpm.a,INDEX(threshold_output[],MATCH(Table25[[#This Row],[Week]]&amp;Table25[[#This Row],[Year]],threshold_output[Week]&amp;threshold_output[Year],0),3),IF(ISBLANK(_xlpm.a),"",_xlpm.a))</f>
        <v>35</v>
      </c>
      <c r="F51" t="str" cm="1">
        <f t="array" aca="1" ref="F51" ca="1">INDIRECT(ADDRESS(MaxS-$A51,4,,,"Data"))</f>
        <v>2023-W07</v>
      </c>
    </row>
    <row r="52" spans="1:6">
      <c r="A52">
        <v>0</v>
      </c>
      <c r="B52" cm="1">
        <f t="array" aca="1" ref="B52" ca="1">INDIRECT(ADDRESS(MaxS-$A52,1,,,"Data"))</f>
        <v>2023</v>
      </c>
      <c r="C52" cm="1">
        <f t="array" aca="1" ref="C52" ca="1">INDIRECT(ADDRESS(MaxS-$A52,2,,,"Data"))</f>
        <v>8</v>
      </c>
      <c r="D52" cm="1">
        <f t="array" aca="1" ref="D52" ca="1">INDIRECT(ADDRESS(MaxS-$A52,3,,,"Data"))</f>
        <v>39</v>
      </c>
      <c r="E52" s="3" cm="1">
        <f t="array" aca="1" ref="E52" ca="1">_xlfn.LET(_xlpm.a,INDEX(threshold_output[],MATCH(Table25[[#This Row],[Week]]&amp;Table25[[#This Row],[Year]],threshold_output[Week]&amp;threshold_output[Year],0),3),IF(ISBLANK(_xlpm.a),"",_xlpm.a))</f>
        <v>36</v>
      </c>
      <c r="F52" t="str" cm="1">
        <f t="array" aca="1" ref="F52" ca="1">INDIRECT(ADDRESS(MaxS-$A52,4,,,"Data"))</f>
        <v>2023-W08</v>
      </c>
    </row>
    <row r="53" spans="1:6">
      <c r="A53">
        <v>-1</v>
      </c>
      <c r="B53" cm="1">
        <f t="array" aca="1" ref="B53" ca="1">INDIRECT(ADDRESS(MaxS-$A53,1,,,"Data"))</f>
        <v>2023</v>
      </c>
      <c r="C53" cm="1">
        <f t="array" aca="1" ref="C53" ca="1">INDIRECT(ADDRESS(MaxS-$A53,2,,,"Data"))</f>
        <v>9</v>
      </c>
      <c r="D53" cm="1">
        <f t="array" aca="1" ref="D53" ca="1">INDIRECT(ADDRESS(MaxS-$A53,3,,,"Data"))</f>
        <v>44</v>
      </c>
      <c r="E53" s="3" cm="1">
        <f t="array" aca="1" ref="E53" ca="1">_xlfn.LET(_xlpm.a,INDEX(threshold_output[],MATCH(Table25[[#This Row],[Week]]&amp;Table25[[#This Row],[Year]],threshold_output[Week]&amp;threshold_output[Year],0),3),IF(ISBLANK(_xlpm.a),"",_xlpm.a))</f>
        <v>36</v>
      </c>
      <c r="F53" t="str" cm="1">
        <f t="array" aca="1" ref="F53" ca="1">INDIRECT(ADDRESS(MaxS-$A53,4,,,"Data"))</f>
        <v>2023-W09</v>
      </c>
    </row>
  </sheetData>
  <phoneticPr fontId="9" type="noConversion"/>
  <dataValidations count="1">
    <dataValidation allowBlank="1" showInputMessage="1" showErrorMessage="1" prompt="Automated: do not fill" sqref="A2:F53" xr:uid="{E3CF605F-6C3D-4152-8796-A2E3999F2323}"/>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b3de2de-4ca2-4ad1-8c6e-008e70a43a87">
      <UserInfo>
        <DisplayName/>
        <AccountId xsi:nil="true"/>
        <AccountType/>
      </UserInfo>
    </SharedWithUsers>
    <MediaLengthInSeconds xmlns="0225443d-76f0-4d33-b010-b7398fa8165d" xsi:nil="true"/>
    <lcf76f155ced4ddcb4097134ff3c332f xmlns="0225443d-76f0-4d33-b010-b7398fa8165d">
      <Terms xmlns="http://schemas.microsoft.com/office/infopath/2007/PartnerControls"/>
    </lcf76f155ced4ddcb4097134ff3c332f>
    <TaxCatchAll xmlns="6b3de2de-4ca2-4ad1-8c6e-008e70a43a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3EB4B607C9824E82320D8BCD40CAAE" ma:contentTypeVersion="18" ma:contentTypeDescription="Crée un document." ma:contentTypeScope="" ma:versionID="27bb3742408b7043f227e248dbf0a780">
  <xsd:schema xmlns:xsd="http://www.w3.org/2001/XMLSchema" xmlns:xs="http://www.w3.org/2001/XMLSchema" xmlns:p="http://schemas.microsoft.com/office/2006/metadata/properties" xmlns:ns2="0225443d-76f0-4d33-b010-b7398fa8165d" xmlns:ns3="6b3de2de-4ca2-4ad1-8c6e-008e70a43a87" targetNamespace="http://schemas.microsoft.com/office/2006/metadata/properties" ma:root="true" ma:fieldsID="e4bef22b89c2b23ad8d16e94d13416e5" ns2:_="" ns3:_="">
    <xsd:import namespace="0225443d-76f0-4d33-b010-b7398fa8165d"/>
    <xsd:import namespace="6b3de2de-4ca2-4ad1-8c6e-008e70a43a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5443d-76f0-4d33-b010-b7398fa816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aa6a15b7-5206-4000-972f-8382a08670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3de2de-4ca2-4ad1-8c6e-008e70a43a87"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acf52e35-a597-44e4-9350-432286d65e17}" ma:internalName="TaxCatchAll" ma:showField="CatchAllData" ma:web="6b3de2de-4ca2-4ad1-8c6e-008e70a43a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2A5EAA-8082-4D50-ABE1-D510147EA6C4}">
  <ds:schemaRefs>
    <ds:schemaRef ds:uri="http://schemas.microsoft.com/sharepoint/v3/contenttype/forms"/>
  </ds:schemaRefs>
</ds:datastoreItem>
</file>

<file path=customXml/itemProps2.xml><?xml version="1.0" encoding="utf-8"?>
<ds:datastoreItem xmlns:ds="http://schemas.openxmlformats.org/officeDocument/2006/customXml" ds:itemID="{E990DA04-AD13-40F3-AB17-45E5A38AEDA9}">
  <ds:schemaRefs>
    <ds:schemaRef ds:uri="http://www.w3.org/XML/1998/namespace"/>
    <ds:schemaRef ds:uri="http://schemas.microsoft.com/office/2006/metadata/properties"/>
    <ds:schemaRef ds:uri="a4ccce07-d9df-40be-ba22-67d5c80ef237"/>
    <ds:schemaRef ds:uri="http://purl.org/dc/dcmitype/"/>
    <ds:schemaRef ds:uri="http://schemas.microsoft.com/office/2006/documentManagement/types"/>
    <ds:schemaRef ds:uri="http://purl.org/dc/elements/1.1/"/>
    <ds:schemaRef ds:uri="3e8c1917-30ce-4059-b20f-d25788032734"/>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AFE7AFFC-C4A5-4A44-AD93-5126C9EFF9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READ_ME</vt:lpstr>
      <vt:lpstr>Parameters</vt:lpstr>
      <vt:lpstr>Data</vt:lpstr>
      <vt:lpstr>Weekly summary</vt:lpstr>
      <vt:lpstr>Weekly graph (full time series)</vt:lpstr>
      <vt:lpstr>Weekly graph (last 52 weeks)</vt:lpstr>
      <vt:lpstr>Threshold calculation</vt:lpstr>
      <vt:lpstr>Weekly data (full time series)</vt:lpstr>
      <vt:lpstr>Weekly data (last 52 weeks)</vt:lpstr>
      <vt:lpstr>'Weekly data (full time series)'!CholeraCases</vt:lpstr>
      <vt:lpstr>CholeraCases</vt:lpstr>
      <vt:lpstr>full_time_series</vt:lpstr>
      <vt:lpstr>last_52_weeks</vt:lpstr>
      <vt:lpstr>MaxS</vt:lpstr>
      <vt:lpstr>Perc1</vt:lpstr>
      <vt:lpstr>Tableau2</vt:lpstr>
      <vt:lpstr>weekly_summary</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heloi</dc:creator>
  <cp:keywords/>
  <dc:description/>
  <cp:lastModifiedBy>Jason SOFFE</cp:lastModifiedBy>
  <cp:revision/>
  <dcterms:created xsi:type="dcterms:W3CDTF">2023-02-06T14:21:00Z</dcterms:created>
  <dcterms:modified xsi:type="dcterms:W3CDTF">2024-07-30T13:01:21Z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0x010100CE3EB4B607C9824E82320D8BCD40CAAE</vt:lpwstr>
  </property>
  <property fmtid="{D5CDD505-2E9C-101B-9397-08002B2CF9AE}" pid="3" name="MediaServiceImageTags">
    <vt:lpwstr/>
  </property>
  <property fmtid="{D5CDD505-2E9C-101B-9397-08002B2CF9AE}" pid="4" name="Order">
    <vt:r8>155900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